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jaRaic\Desktop\financijski plan 2025\"/>
    </mc:Choice>
  </mc:AlternateContent>
  <xr:revisionPtr revIDLastSave="0" documentId="13_ncr:1_{1770CDE3-5DC5-4F2B-8B78-6DE229132C04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čun financiranja" sheetId="6" r:id="rId4"/>
    <sheet name="Rashodi prema funkcijskoj kl" sheetId="5" r:id="rId5"/>
    <sheet name="Račun financiranja po izvorima" sheetId="9" r:id="rId6"/>
    <sheet name=".POSEBNI DIO" sheetId="1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8" l="1"/>
  <c r="G13" i="5" l="1"/>
  <c r="F13" i="5"/>
  <c r="E12" i="9"/>
  <c r="F13" i="3"/>
  <c r="G69" i="3"/>
  <c r="G66" i="3" s="1"/>
  <c r="G73" i="3"/>
  <c r="G83" i="3"/>
  <c r="G60" i="3" l="1"/>
  <c r="G48" i="3" s="1"/>
  <c r="G89" i="3"/>
  <c r="G87" i="3"/>
  <c r="G85" i="3"/>
  <c r="G93" i="3" l="1"/>
  <c r="G49" i="3"/>
  <c r="G50" i="3"/>
  <c r="G95" i="3"/>
  <c r="G120" i="3"/>
  <c r="G109" i="3" s="1"/>
  <c r="G68" i="3"/>
  <c r="I47" i="3"/>
  <c r="I110" i="3"/>
  <c r="I109" i="3" s="1"/>
  <c r="I118" i="3"/>
  <c r="I121" i="3"/>
  <c r="I106" i="3"/>
  <c r="I85" i="3"/>
  <c r="I83" i="3"/>
  <c r="I73" i="3"/>
  <c r="I66" i="3"/>
  <c r="I67" i="3"/>
  <c r="I61" i="3"/>
  <c r="I49" i="3"/>
  <c r="I13" i="3"/>
  <c r="I12" i="3"/>
  <c r="I16" i="3"/>
  <c r="I13" i="10" l="1"/>
  <c r="F39" i="8"/>
  <c r="F34" i="8"/>
  <c r="F35" i="8"/>
  <c r="F13" i="8" l="1"/>
  <c r="F14" i="8"/>
  <c r="G16" i="8"/>
  <c r="F16" i="8"/>
  <c r="I155" i="11"/>
  <c r="J155" i="11"/>
  <c r="I154" i="11"/>
  <c r="H180" i="11"/>
  <c r="J180" i="11" s="1"/>
  <c r="H186" i="11"/>
  <c r="J186" i="11" s="1"/>
  <c r="I185" i="11"/>
  <c r="J185" i="11"/>
  <c r="H178" i="11"/>
  <c r="H177" i="11"/>
  <c r="H162" i="11"/>
  <c r="I162" i="11" s="1"/>
  <c r="H169" i="11"/>
  <c r="H166" i="11" s="1"/>
  <c r="J168" i="11"/>
  <c r="H110" i="11"/>
  <c r="J110" i="11" s="1"/>
  <c r="H91" i="11"/>
  <c r="J91" i="11" s="1"/>
  <c r="H77" i="11"/>
  <c r="H76" i="11" s="1"/>
  <c r="J76" i="11" s="1"/>
  <c r="H58" i="11"/>
  <c r="I58" i="11" s="1"/>
  <c r="H56" i="11"/>
  <c r="J56" i="11" s="1"/>
  <c r="H44" i="11"/>
  <c r="I44" i="11" s="1"/>
  <c r="H36" i="11"/>
  <c r="J36" i="11" s="1"/>
  <c r="H30" i="11"/>
  <c r="J30" i="11" s="1"/>
  <c r="H35" i="11"/>
  <c r="H34" i="11"/>
  <c r="J34" i="11" s="1"/>
  <c r="H28" i="11"/>
  <c r="I28" i="11" s="1"/>
  <c r="H27" i="11"/>
  <c r="J27" i="11" s="1"/>
  <c r="H22" i="11"/>
  <c r="I22" i="11" s="1"/>
  <c r="H14" i="11"/>
  <c r="F19" i="11"/>
  <c r="F26" i="11"/>
  <c r="F14" i="11"/>
  <c r="F105" i="11"/>
  <c r="F104" i="11" s="1"/>
  <c r="F161" i="11"/>
  <c r="F160" i="11" s="1"/>
  <c r="F150" i="11"/>
  <c r="F149" i="11" s="1"/>
  <c r="J149" i="11" s="1"/>
  <c r="J157" i="11"/>
  <c r="I157" i="11"/>
  <c r="J156" i="11"/>
  <c r="I156" i="11"/>
  <c r="J154" i="11"/>
  <c r="F49" i="11"/>
  <c r="F48" i="11" s="1"/>
  <c r="I15" i="11"/>
  <c r="I16" i="11"/>
  <c r="I17" i="11"/>
  <c r="I18" i="11"/>
  <c r="I20" i="11"/>
  <c r="I21" i="11"/>
  <c r="I23" i="11"/>
  <c r="I24" i="11"/>
  <c r="I25" i="11"/>
  <c r="I29" i="11"/>
  <c r="I31" i="11"/>
  <c r="I32" i="11"/>
  <c r="I33" i="11"/>
  <c r="I37" i="11"/>
  <c r="I38" i="11"/>
  <c r="I39" i="11"/>
  <c r="I40" i="11"/>
  <c r="I41" i="11"/>
  <c r="I42" i="11"/>
  <c r="I45" i="11"/>
  <c r="I46" i="11"/>
  <c r="I51" i="11"/>
  <c r="I52" i="11"/>
  <c r="I53" i="11"/>
  <c r="I55" i="11"/>
  <c r="I57" i="11"/>
  <c r="I59" i="11"/>
  <c r="I60" i="11"/>
  <c r="I61" i="11"/>
  <c r="I62" i="11"/>
  <c r="I65" i="11"/>
  <c r="I66" i="11"/>
  <c r="I67" i="11"/>
  <c r="I73" i="11"/>
  <c r="I75" i="11"/>
  <c r="I81" i="11"/>
  <c r="I82" i="11"/>
  <c r="I85" i="11"/>
  <c r="I92" i="11"/>
  <c r="I93" i="11"/>
  <c r="I94" i="11"/>
  <c r="I95" i="11"/>
  <c r="I100" i="11"/>
  <c r="I101" i="11"/>
  <c r="I102" i="11"/>
  <c r="I106" i="11"/>
  <c r="I107" i="11"/>
  <c r="I108" i="11"/>
  <c r="I109" i="11"/>
  <c r="I111" i="11"/>
  <c r="I112" i="11"/>
  <c r="I113" i="11"/>
  <c r="I114" i="11"/>
  <c r="I115" i="11"/>
  <c r="I116" i="11"/>
  <c r="I117" i="11"/>
  <c r="I118" i="11"/>
  <c r="I119" i="11"/>
  <c r="I120" i="11"/>
  <c r="I121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41" i="11"/>
  <c r="I142" i="11"/>
  <c r="I143" i="11"/>
  <c r="I144" i="11"/>
  <c r="I145" i="11"/>
  <c r="I146" i="11"/>
  <c r="I147" i="11"/>
  <c r="I148" i="11"/>
  <c r="I150" i="11"/>
  <c r="I151" i="11"/>
  <c r="I152" i="11"/>
  <c r="I153" i="11"/>
  <c r="I163" i="11"/>
  <c r="I165" i="11"/>
  <c r="I167" i="11"/>
  <c r="I173" i="11"/>
  <c r="I174" i="11"/>
  <c r="I191" i="11"/>
  <c r="I194" i="11"/>
  <c r="I198" i="11"/>
  <c r="I199" i="11"/>
  <c r="I200" i="11"/>
  <c r="I202" i="11"/>
  <c r="I203" i="11"/>
  <c r="I206" i="11"/>
  <c r="I208" i="11"/>
  <c r="J15" i="11"/>
  <c r="J16" i="11"/>
  <c r="J17" i="11"/>
  <c r="J18" i="11"/>
  <c r="J20" i="11"/>
  <c r="J21" i="11"/>
  <c r="J23" i="11"/>
  <c r="J24" i="11"/>
  <c r="J25" i="11"/>
  <c r="J29" i="11"/>
  <c r="J31" i="11"/>
  <c r="J32" i="11"/>
  <c r="J33" i="11"/>
  <c r="J37" i="11"/>
  <c r="J38" i="11"/>
  <c r="J39" i="11"/>
  <c r="J40" i="11"/>
  <c r="J41" i="11"/>
  <c r="J42" i="11"/>
  <c r="J45" i="11"/>
  <c r="J46" i="11"/>
  <c r="J51" i="11"/>
  <c r="J52" i="11"/>
  <c r="J53" i="11"/>
  <c r="J54" i="11"/>
  <c r="J55" i="11"/>
  <c r="J57" i="11"/>
  <c r="J59" i="11"/>
  <c r="J60" i="11"/>
  <c r="J61" i="11"/>
  <c r="J62" i="11"/>
  <c r="J65" i="11"/>
  <c r="J66" i="11"/>
  <c r="J67" i="11"/>
  <c r="J73" i="11"/>
  <c r="J75" i="11"/>
  <c r="J79" i="11"/>
  <c r="J80" i="11"/>
  <c r="J81" i="11"/>
  <c r="J82" i="11"/>
  <c r="J83" i="11"/>
  <c r="J84" i="11"/>
  <c r="J85" i="11"/>
  <c r="J87" i="11"/>
  <c r="J92" i="11"/>
  <c r="J93" i="11"/>
  <c r="J94" i="11"/>
  <c r="J95" i="11"/>
  <c r="J97" i="11"/>
  <c r="J98" i="11"/>
  <c r="J99" i="11"/>
  <c r="J100" i="11"/>
  <c r="J101" i="11"/>
  <c r="J102" i="11"/>
  <c r="J106" i="11"/>
  <c r="J107" i="11"/>
  <c r="J108" i="11"/>
  <c r="J109" i="11"/>
  <c r="J111" i="11"/>
  <c r="J112" i="11"/>
  <c r="J113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126" i="11"/>
  <c r="J127" i="11"/>
  <c r="J128" i="11"/>
  <c r="J129" i="11"/>
  <c r="J130" i="11"/>
  <c r="J131" i="11"/>
  <c r="J132" i="11"/>
  <c r="J133" i="11"/>
  <c r="J134" i="11"/>
  <c r="J135" i="11"/>
  <c r="J136" i="11"/>
  <c r="J137" i="11"/>
  <c r="J140" i="11"/>
  <c r="J141" i="11"/>
  <c r="J142" i="11"/>
  <c r="J143" i="11"/>
  <c r="J144" i="11"/>
  <c r="J145" i="11"/>
  <c r="J146" i="11"/>
  <c r="J147" i="11"/>
  <c r="J148" i="11"/>
  <c r="J151" i="11"/>
  <c r="J152" i="11"/>
  <c r="J153" i="11"/>
  <c r="J163" i="11"/>
  <c r="J165" i="11"/>
  <c r="J167" i="11"/>
  <c r="J173" i="11"/>
  <c r="J174" i="11"/>
  <c r="J191" i="11"/>
  <c r="J193" i="11"/>
  <c r="J194" i="11"/>
  <c r="J197" i="11"/>
  <c r="J199" i="11"/>
  <c r="J200" i="11"/>
  <c r="J201" i="11"/>
  <c r="J202" i="11"/>
  <c r="J203" i="11"/>
  <c r="J204" i="11"/>
  <c r="J207" i="11"/>
  <c r="H207" i="11"/>
  <c r="J208" i="11" s="1"/>
  <c r="H205" i="11"/>
  <c r="I205" i="11" s="1"/>
  <c r="E201" i="11"/>
  <c r="I201" i="11" s="1"/>
  <c r="E197" i="11"/>
  <c r="E196" i="11" s="1"/>
  <c r="E193" i="11"/>
  <c r="E192" i="11" s="1"/>
  <c r="H192" i="11"/>
  <c r="E161" i="11"/>
  <c r="E159" i="11" s="1"/>
  <c r="E149" i="11"/>
  <c r="I149" i="11" s="1"/>
  <c r="E140" i="11"/>
  <c r="E139" i="11" s="1"/>
  <c r="E138" i="11" s="1"/>
  <c r="H138" i="11"/>
  <c r="E124" i="11"/>
  <c r="I124" i="11" s="1"/>
  <c r="E123" i="11"/>
  <c r="E122" i="11" s="1"/>
  <c r="I122" i="11" s="1"/>
  <c r="E105" i="11"/>
  <c r="E104" i="11" s="1"/>
  <c r="D103" i="11" s="1"/>
  <c r="E99" i="11"/>
  <c r="E98" i="11" s="1"/>
  <c r="E97" i="11" s="1"/>
  <c r="I97" i="11" s="1"/>
  <c r="E91" i="11"/>
  <c r="E84" i="11"/>
  <c r="E83" i="11" s="1"/>
  <c r="I83" i="11" s="1"/>
  <c r="E80" i="11"/>
  <c r="E79" i="11" s="1"/>
  <c r="I79" i="11" s="1"/>
  <c r="F78" i="11"/>
  <c r="J78" i="11" s="1"/>
  <c r="E74" i="11"/>
  <c r="E71" i="11" s="1"/>
  <c r="E70" i="11" s="1"/>
  <c r="E69" i="11" s="1"/>
  <c r="E68" i="11" s="1"/>
  <c r="I72" i="11"/>
  <c r="F71" i="11"/>
  <c r="F70" i="11" s="1"/>
  <c r="F69" i="11" s="1"/>
  <c r="F68" i="11" s="1"/>
  <c r="F64" i="11"/>
  <c r="F63" i="11" s="1"/>
  <c r="J63" i="11" s="1"/>
  <c r="E64" i="11"/>
  <c r="E63" i="11" s="1"/>
  <c r="I63" i="11" s="1"/>
  <c r="E56" i="11"/>
  <c r="E54" i="11"/>
  <c r="E50" i="11"/>
  <c r="I43" i="11"/>
  <c r="E36" i="11"/>
  <c r="E26" i="11"/>
  <c r="E19" i="11"/>
  <c r="H172" i="11" l="1"/>
  <c r="H160" i="11" s="1"/>
  <c r="H159" i="11" s="1"/>
  <c r="H158" i="11" s="1"/>
  <c r="I180" i="11"/>
  <c r="I186" i="11"/>
  <c r="J166" i="11"/>
  <c r="I56" i="11"/>
  <c r="I166" i="11"/>
  <c r="J22" i="11"/>
  <c r="F13" i="11"/>
  <c r="F12" i="11" s="1"/>
  <c r="F11" i="11" s="1"/>
  <c r="I110" i="11"/>
  <c r="H19" i="11"/>
  <c r="I19" i="11" s="1"/>
  <c r="J162" i="11"/>
  <c r="I34" i="11"/>
  <c r="J14" i="11"/>
  <c r="I27" i="11"/>
  <c r="I197" i="11"/>
  <c r="H26" i="11"/>
  <c r="H49" i="11"/>
  <c r="H48" i="11" s="1"/>
  <c r="H47" i="11" s="1"/>
  <c r="H50" i="11"/>
  <c r="J50" i="11" s="1"/>
  <c r="E160" i="11"/>
  <c r="F139" i="11"/>
  <c r="J139" i="11" s="1"/>
  <c r="H105" i="11"/>
  <c r="H104" i="11" s="1"/>
  <c r="H90" i="11"/>
  <c r="H88" i="11" s="1"/>
  <c r="J88" i="11" s="1"/>
  <c r="I91" i="11"/>
  <c r="J58" i="11"/>
  <c r="I30" i="11"/>
  <c r="J35" i="11"/>
  <c r="I35" i="11"/>
  <c r="J28" i="11"/>
  <c r="I14" i="11"/>
  <c r="F103" i="11"/>
  <c r="F159" i="11"/>
  <c r="I74" i="11"/>
  <c r="J198" i="11"/>
  <c r="J150" i="11"/>
  <c r="I140" i="11"/>
  <c r="E49" i="11"/>
  <c r="E48" i="11" s="1"/>
  <c r="E47" i="11" s="1"/>
  <c r="I36" i="11"/>
  <c r="I138" i="11"/>
  <c r="E13" i="11"/>
  <c r="E12" i="11" s="1"/>
  <c r="J206" i="11"/>
  <c r="J192" i="11"/>
  <c r="E90" i="11"/>
  <c r="E89" i="11" s="1"/>
  <c r="E88" i="11" s="1"/>
  <c r="E87" i="11" s="1"/>
  <c r="I87" i="11" s="1"/>
  <c r="I64" i="11"/>
  <c r="J138" i="11"/>
  <c r="I207" i="11"/>
  <c r="J44" i="11"/>
  <c r="I99" i="11"/>
  <c r="J74" i="11"/>
  <c r="J43" i="11"/>
  <c r="I193" i="11"/>
  <c r="I123" i="11"/>
  <c r="I98" i="11"/>
  <c r="I192" i="11"/>
  <c r="J72" i="11"/>
  <c r="I84" i="11"/>
  <c r="J64" i="11"/>
  <c r="I80" i="11"/>
  <c r="E158" i="11"/>
  <c r="I139" i="11"/>
  <c r="I54" i="11"/>
  <c r="F77" i="11"/>
  <c r="J77" i="11" s="1"/>
  <c r="F47" i="11"/>
  <c r="H71" i="11"/>
  <c r="H204" i="11"/>
  <c r="E78" i="11"/>
  <c r="J172" i="11" l="1"/>
  <c r="I172" i="11"/>
  <c r="H161" i="11"/>
  <c r="I104" i="11"/>
  <c r="H103" i="11"/>
  <c r="J103" i="11" s="1"/>
  <c r="I160" i="11"/>
  <c r="I159" i="11"/>
  <c r="J161" i="11"/>
  <c r="I158" i="11"/>
  <c r="I161" i="11"/>
  <c r="J19" i="11"/>
  <c r="H13" i="11"/>
  <c r="I13" i="11" s="1"/>
  <c r="F10" i="11"/>
  <c r="F9" i="11" s="1"/>
  <c r="J26" i="11"/>
  <c r="J49" i="11"/>
  <c r="I47" i="11"/>
  <c r="I26" i="11"/>
  <c r="I50" i="11"/>
  <c r="H89" i="11"/>
  <c r="I89" i="11" s="1"/>
  <c r="I105" i="11"/>
  <c r="I48" i="11"/>
  <c r="J105" i="11"/>
  <c r="J159" i="11"/>
  <c r="F158" i="11"/>
  <c r="J158" i="11" s="1"/>
  <c r="J90" i="11"/>
  <c r="I49" i="11"/>
  <c r="J160" i="11"/>
  <c r="F96" i="11"/>
  <c r="J47" i="11"/>
  <c r="J48" i="11"/>
  <c r="J104" i="11"/>
  <c r="I90" i="11"/>
  <c r="I88" i="11"/>
  <c r="H70" i="11"/>
  <c r="I71" i="11"/>
  <c r="J205" i="11"/>
  <c r="I204" i="11"/>
  <c r="E11" i="11"/>
  <c r="E77" i="11"/>
  <c r="I78" i="11"/>
  <c r="J71" i="11"/>
  <c r="H96" i="11" l="1"/>
  <c r="I103" i="11"/>
  <c r="J89" i="11"/>
  <c r="H12" i="11"/>
  <c r="H11" i="11" s="1"/>
  <c r="H10" i="11" s="1"/>
  <c r="J13" i="11"/>
  <c r="F86" i="11"/>
  <c r="E76" i="11"/>
  <c r="I76" i="11" s="1"/>
  <c r="I77" i="11"/>
  <c r="E10" i="11"/>
  <c r="H69" i="11"/>
  <c r="I70" i="11"/>
  <c r="J70" i="11"/>
  <c r="H86" i="11" l="1"/>
  <c r="I86" i="11" s="1"/>
  <c r="I96" i="11"/>
  <c r="J96" i="11"/>
  <c r="J12" i="11"/>
  <c r="I12" i="11"/>
  <c r="I11" i="11"/>
  <c r="F8" i="11"/>
  <c r="J11" i="11"/>
  <c r="E9" i="11"/>
  <c r="I10" i="11"/>
  <c r="H68" i="11"/>
  <c r="H9" i="11" s="1"/>
  <c r="I69" i="11"/>
  <c r="J69" i="11"/>
  <c r="H8" i="11" l="1"/>
  <c r="J86" i="11"/>
  <c r="J10" i="11"/>
  <c r="E8" i="11"/>
  <c r="I8" i="11" s="1"/>
  <c r="I9" i="11"/>
  <c r="I68" i="11"/>
  <c r="J68" i="11"/>
  <c r="J8" i="11" l="1"/>
  <c r="J9" i="11"/>
  <c r="C15" i="8" l="1"/>
  <c r="G84" i="3"/>
  <c r="G110" i="3" a="1"/>
  <c r="G110" i="3" s="1"/>
  <c r="J51" i="3"/>
  <c r="K51" i="3"/>
  <c r="G16" i="3"/>
  <c r="B36" i="8" l="1"/>
  <c r="F36" i="8" s="1"/>
  <c r="C33" i="8"/>
  <c r="H16" i="3"/>
  <c r="H25" i="10"/>
  <c r="H121" i="3"/>
  <c r="H120" i="3" s="1"/>
  <c r="H109" i="3" s="1"/>
  <c r="G56" i="3"/>
  <c r="G100" i="3"/>
  <c r="G99" i="3" s="1"/>
  <c r="H100" i="3"/>
  <c r="H99" i="3" s="1"/>
  <c r="I100" i="3"/>
  <c r="I99" i="3" s="1"/>
  <c r="F100" i="3"/>
  <c r="F99" i="3" s="1"/>
  <c r="K98" i="3"/>
  <c r="K101" i="3"/>
  <c r="J98" i="3"/>
  <c r="J101" i="3"/>
  <c r="E8" i="6"/>
  <c r="F8" i="6"/>
  <c r="G8" i="6"/>
  <c r="E12" i="6"/>
  <c r="F12" i="6"/>
  <c r="G12" i="6"/>
  <c r="D9" i="6"/>
  <c r="D8" i="6" s="1"/>
  <c r="D13" i="6"/>
  <c r="D12" i="6" s="1"/>
  <c r="C12" i="8"/>
  <c r="E12" i="8"/>
  <c r="F54" i="3"/>
  <c r="C12" i="5"/>
  <c r="C11" i="5" s="1"/>
  <c r="D13" i="5"/>
  <c r="D12" i="5" s="1"/>
  <c r="D11" i="5" s="1"/>
  <c r="E12" i="5"/>
  <c r="E11" i="5" s="1"/>
  <c r="B13" i="5"/>
  <c r="B12" i="5" s="1"/>
  <c r="B11" i="5" s="1"/>
  <c r="H38" i="3"/>
  <c r="G94" i="3"/>
  <c r="H94" i="3"/>
  <c r="H93" i="3" s="1"/>
  <c r="I94" i="3"/>
  <c r="I93" i="3" s="1"/>
  <c r="G38" i="3"/>
  <c r="G29" i="3"/>
  <c r="E9" i="8"/>
  <c r="E17" i="8"/>
  <c r="E19" i="8"/>
  <c r="I40" i="3"/>
  <c r="I39" i="3" s="1"/>
  <c r="I120" i="3"/>
  <c r="F16" i="3"/>
  <c r="F118" i="3"/>
  <c r="F83" i="3"/>
  <c r="F66" i="3"/>
  <c r="G16" i="9"/>
  <c r="F16" i="9"/>
  <c r="B15" i="9"/>
  <c r="G14" i="9"/>
  <c r="F14" i="9"/>
  <c r="E13" i="9"/>
  <c r="C13" i="9"/>
  <c r="B13" i="9"/>
  <c r="F13" i="9" s="1"/>
  <c r="D12" i="9"/>
  <c r="G14" i="5"/>
  <c r="F14" i="5"/>
  <c r="G41" i="8"/>
  <c r="F41" i="8"/>
  <c r="C40" i="8"/>
  <c r="B40" i="8"/>
  <c r="G39" i="8"/>
  <c r="D38" i="8"/>
  <c r="D36" i="8" s="1"/>
  <c r="D35" i="8" s="1"/>
  <c r="D34" i="8" s="1"/>
  <c r="C38" i="8"/>
  <c r="B38" i="8"/>
  <c r="F38" i="8" s="1"/>
  <c r="G37" i="8"/>
  <c r="F37" i="8"/>
  <c r="G36" i="8"/>
  <c r="G35" i="8"/>
  <c r="G34" i="8"/>
  <c r="G32" i="8"/>
  <c r="F32" i="8"/>
  <c r="G31" i="8"/>
  <c r="F31" i="8"/>
  <c r="C30" i="8"/>
  <c r="B30" i="8"/>
  <c r="G29" i="8"/>
  <c r="F29" i="8"/>
  <c r="C28" i="8"/>
  <c r="B28" i="8"/>
  <c r="G27" i="8"/>
  <c r="C26" i="8"/>
  <c r="B26" i="8"/>
  <c r="G20" i="8"/>
  <c r="F20" i="8"/>
  <c r="C19" i="8"/>
  <c r="B19" i="8"/>
  <c r="G18" i="8"/>
  <c r="F18" i="8"/>
  <c r="D17" i="8"/>
  <c r="D15" i="8" s="1"/>
  <c r="D14" i="8" s="1"/>
  <c r="D13" i="8" s="1"/>
  <c r="D12" i="8" s="1"/>
  <c r="D4" i="8" s="1"/>
  <c r="C17" i="8"/>
  <c r="B17" i="8"/>
  <c r="G15" i="8"/>
  <c r="F15" i="8"/>
  <c r="G14" i="8"/>
  <c r="B12" i="8"/>
  <c r="G11" i="8"/>
  <c r="F11" i="8"/>
  <c r="G10" i="8"/>
  <c r="F10" i="8"/>
  <c r="D10" i="8"/>
  <c r="C9" i="8"/>
  <c r="B9" i="8"/>
  <c r="G8" i="8"/>
  <c r="F8" i="8"/>
  <c r="D8" i="8"/>
  <c r="E7" i="8"/>
  <c r="C7" i="8"/>
  <c r="B7" i="8"/>
  <c r="G6" i="8"/>
  <c r="F6" i="8"/>
  <c r="D6" i="8"/>
  <c r="E5" i="8"/>
  <c r="C5" i="8"/>
  <c r="B5" i="8"/>
  <c r="K124" i="3"/>
  <c r="J124" i="3"/>
  <c r="K123" i="3"/>
  <c r="F123" i="3"/>
  <c r="J123" i="3" s="1"/>
  <c r="K122" i="3"/>
  <c r="J122" i="3"/>
  <c r="F121" i="3"/>
  <c r="K119" i="3"/>
  <c r="J119" i="3"/>
  <c r="K118" i="3"/>
  <c r="K117" i="3"/>
  <c r="J117" i="3"/>
  <c r="K116" i="3"/>
  <c r="J116" i="3"/>
  <c r="K115" i="3"/>
  <c r="J115" i="3"/>
  <c r="K114" i="3"/>
  <c r="J114" i="3"/>
  <c r="K113" i="3"/>
  <c r="J113" i="3"/>
  <c r="K112" i="3"/>
  <c r="J112" i="3"/>
  <c r="F111" i="3"/>
  <c r="K108" i="3"/>
  <c r="J108" i="3"/>
  <c r="K107" i="3"/>
  <c r="J107" i="3"/>
  <c r="H106" i="3"/>
  <c r="H105" i="3" s="1"/>
  <c r="G106" i="3"/>
  <c r="G105" i="3" s="1"/>
  <c r="F106" i="3"/>
  <c r="F105" i="3" s="1"/>
  <c r="K104" i="3"/>
  <c r="I103" i="3"/>
  <c r="H103" i="3"/>
  <c r="H102" i="3" s="1"/>
  <c r="G103" i="3"/>
  <c r="K97" i="3"/>
  <c r="J97" i="3"/>
  <c r="K96" i="3"/>
  <c r="J96" i="3"/>
  <c r="K95" i="3"/>
  <c r="J95" i="3"/>
  <c r="F94" i="3"/>
  <c r="F93" i="3" s="1"/>
  <c r="K92" i="3"/>
  <c r="J92" i="3"/>
  <c r="K91" i="3"/>
  <c r="J91" i="3"/>
  <c r="K90" i="3"/>
  <c r="J90" i="3"/>
  <c r="K89" i="3"/>
  <c r="J89" i="3"/>
  <c r="K88" i="3"/>
  <c r="J88" i="3"/>
  <c r="K87" i="3"/>
  <c r="J87" i="3"/>
  <c r="K86" i="3"/>
  <c r="J86" i="3"/>
  <c r="F85" i="3"/>
  <c r="K84" i="3"/>
  <c r="J84" i="3"/>
  <c r="K82" i="3"/>
  <c r="J82" i="3"/>
  <c r="K81" i="3"/>
  <c r="J81" i="3"/>
  <c r="K80" i="3"/>
  <c r="J80" i="3"/>
  <c r="K79" i="3"/>
  <c r="J79" i="3"/>
  <c r="K78" i="3"/>
  <c r="J78" i="3"/>
  <c r="K77" i="3"/>
  <c r="J77" i="3"/>
  <c r="K76" i="3"/>
  <c r="J76" i="3"/>
  <c r="K75" i="3"/>
  <c r="J75" i="3"/>
  <c r="K74" i="3"/>
  <c r="J74" i="3"/>
  <c r="F73" i="3"/>
  <c r="K72" i="3"/>
  <c r="J72" i="3"/>
  <c r="K71" i="3"/>
  <c r="J71" i="3"/>
  <c r="K70" i="3"/>
  <c r="J70" i="3"/>
  <c r="K69" i="3"/>
  <c r="J69" i="3"/>
  <c r="K68" i="3"/>
  <c r="J68" i="3"/>
  <c r="K67" i="3"/>
  <c r="J67" i="3"/>
  <c r="K65" i="3"/>
  <c r="J65" i="3"/>
  <c r="K64" i="3"/>
  <c r="J64" i="3"/>
  <c r="K63" i="3"/>
  <c r="J63" i="3"/>
  <c r="K62" i="3"/>
  <c r="J62" i="3"/>
  <c r="F61" i="3"/>
  <c r="K59" i="3"/>
  <c r="J59" i="3"/>
  <c r="K58" i="3"/>
  <c r="J58" i="3"/>
  <c r="K57" i="3"/>
  <c r="F56" i="3"/>
  <c r="K55" i="3"/>
  <c r="J55" i="3"/>
  <c r="H54" i="3"/>
  <c r="G54" i="3"/>
  <c r="K53" i="3"/>
  <c r="J53" i="3"/>
  <c r="K52" i="3"/>
  <c r="J52" i="3"/>
  <c r="H50" i="3"/>
  <c r="F50" i="3"/>
  <c r="K44" i="3"/>
  <c r="J44" i="3"/>
  <c r="K43" i="3"/>
  <c r="J43" i="3"/>
  <c r="K42" i="3"/>
  <c r="J42" i="3"/>
  <c r="K41" i="3"/>
  <c r="J41" i="3"/>
  <c r="F40" i="3"/>
  <c r="K37" i="3"/>
  <c r="J37" i="3"/>
  <c r="K36" i="3"/>
  <c r="J36" i="3"/>
  <c r="I35" i="3"/>
  <c r="I34" i="3" s="1"/>
  <c r="F35" i="3"/>
  <c r="F34" i="3" s="1"/>
  <c r="H34" i="3"/>
  <c r="K33" i="3"/>
  <c r="J33" i="3"/>
  <c r="K32" i="3"/>
  <c r="J32" i="3"/>
  <c r="I31" i="3"/>
  <c r="F31" i="3"/>
  <c r="K30" i="3"/>
  <c r="J30" i="3"/>
  <c r="I29" i="3"/>
  <c r="F29" i="3"/>
  <c r="H28" i="3"/>
  <c r="K27" i="3"/>
  <c r="J27" i="3"/>
  <c r="I26" i="3"/>
  <c r="I25" i="3" s="1"/>
  <c r="G26" i="3"/>
  <c r="G25" i="3" s="1"/>
  <c r="F26" i="3"/>
  <c r="F25" i="3" s="1"/>
  <c r="K24" i="3"/>
  <c r="J24" i="3"/>
  <c r="K23" i="3"/>
  <c r="J23" i="3"/>
  <c r="I22" i="3"/>
  <c r="I21" i="3" s="1"/>
  <c r="G22" i="3"/>
  <c r="G21" i="3" s="1"/>
  <c r="F22" i="3"/>
  <c r="K20" i="3"/>
  <c r="I19" i="3"/>
  <c r="F19" i="3"/>
  <c r="K18" i="3"/>
  <c r="J18" i="3"/>
  <c r="K17" i="3"/>
  <c r="J17" i="3"/>
  <c r="K14" i="3"/>
  <c r="H14" i="3"/>
  <c r="F14" i="3"/>
  <c r="I23" i="10"/>
  <c r="J23" i="10" s="1"/>
  <c r="H23" i="10"/>
  <c r="K23" i="10" s="1"/>
  <c r="G23" i="10"/>
  <c r="F23" i="10"/>
  <c r="K22" i="10"/>
  <c r="J22" i="10"/>
  <c r="K21" i="10"/>
  <c r="J21" i="10"/>
  <c r="K14" i="10"/>
  <c r="J14" i="10"/>
  <c r="K13" i="10"/>
  <c r="J13" i="10"/>
  <c r="I12" i="10"/>
  <c r="H12" i="10"/>
  <c r="G12" i="10"/>
  <c r="F12" i="10"/>
  <c r="K11" i="10"/>
  <c r="J11" i="10"/>
  <c r="K10" i="10"/>
  <c r="J10" i="10"/>
  <c r="I9" i="10"/>
  <c r="H9" i="10"/>
  <c r="G9" i="10"/>
  <c r="F9" i="10"/>
  <c r="B33" i="8" l="1"/>
  <c r="D33" i="8"/>
  <c r="D32" i="8" s="1"/>
  <c r="D31" i="8" s="1"/>
  <c r="D30" i="8" s="1"/>
  <c r="D29" i="8" s="1"/>
  <c r="D28" i="8" s="1"/>
  <c r="D27" i="8" s="1"/>
  <c r="D26" i="8" s="1"/>
  <c r="C25" i="8"/>
  <c r="K100" i="3"/>
  <c r="K99" i="3"/>
  <c r="H13" i="3"/>
  <c r="H12" i="3" s="1"/>
  <c r="H11" i="3" s="1"/>
  <c r="B25" i="8"/>
  <c r="B4" i="8"/>
  <c r="E4" i="8"/>
  <c r="C4" i="8"/>
  <c r="J100" i="3"/>
  <c r="J99" i="3"/>
  <c r="K103" i="3"/>
  <c r="G13" i="3"/>
  <c r="I102" i="3"/>
  <c r="K102" i="3" s="1"/>
  <c r="K54" i="3"/>
  <c r="H49" i="3"/>
  <c r="K19" i="3"/>
  <c r="K120" i="3"/>
  <c r="I38" i="3"/>
  <c r="K38" i="3" s="1"/>
  <c r="F28" i="8"/>
  <c r="G13" i="8"/>
  <c r="G19" i="8"/>
  <c r="F17" i="8"/>
  <c r="K121" i="3"/>
  <c r="K111" i="3"/>
  <c r="J106" i="3"/>
  <c r="K35" i="3"/>
  <c r="G13" i="9"/>
  <c r="C12" i="9"/>
  <c r="G38" i="8"/>
  <c r="G33" i="8"/>
  <c r="G26" i="8"/>
  <c r="G7" i="8"/>
  <c r="G34" i="3"/>
  <c r="K34" i="3" s="1"/>
  <c r="F30" i="8"/>
  <c r="F9" i="8"/>
  <c r="F40" i="8"/>
  <c r="G40" i="8"/>
  <c r="K93" i="3"/>
  <c r="J54" i="3"/>
  <c r="J22" i="3"/>
  <c r="F15" i="9"/>
  <c r="B12" i="9"/>
  <c r="F33" i="8"/>
  <c r="G30" i="8"/>
  <c r="G28" i="8"/>
  <c r="F26" i="8"/>
  <c r="G17" i="8"/>
  <c r="G9" i="8"/>
  <c r="F19" i="8"/>
  <c r="J118" i="3"/>
  <c r="I105" i="3"/>
  <c r="J85" i="3"/>
  <c r="K83" i="3"/>
  <c r="J83" i="3"/>
  <c r="K73" i="3"/>
  <c r="I60" i="3"/>
  <c r="J66" i="3"/>
  <c r="J61" i="3"/>
  <c r="F49" i="3"/>
  <c r="K50" i="3"/>
  <c r="J50" i="3"/>
  <c r="K40" i="3"/>
  <c r="G28" i="3"/>
  <c r="K31" i="3"/>
  <c r="F28" i="3"/>
  <c r="J29" i="3"/>
  <c r="J25" i="3"/>
  <c r="K25" i="3"/>
  <c r="J26" i="3"/>
  <c r="K16" i="3"/>
  <c r="I15" i="10"/>
  <c r="I25" i="10" s="1"/>
  <c r="G15" i="10"/>
  <c r="G25" i="10" s="1"/>
  <c r="K9" i="10"/>
  <c r="F15" i="10"/>
  <c r="F25" i="10" s="1"/>
  <c r="J25" i="10" s="1"/>
  <c r="K21" i="3"/>
  <c r="I28" i="3"/>
  <c r="K66" i="3"/>
  <c r="F11" i="5"/>
  <c r="G11" i="5"/>
  <c r="J14" i="3"/>
  <c r="J93" i="3"/>
  <c r="G5" i="8"/>
  <c r="F5" i="8"/>
  <c r="G12" i="5"/>
  <c r="F12" i="5"/>
  <c r="J121" i="3"/>
  <c r="F120" i="3"/>
  <c r="J120" i="3" s="1"/>
  <c r="J73" i="3"/>
  <c r="J94" i="3"/>
  <c r="K106" i="3"/>
  <c r="J111" i="3"/>
  <c r="F110" i="3"/>
  <c r="G15" i="9"/>
  <c r="K29" i="3"/>
  <c r="K85" i="3"/>
  <c r="J31" i="3"/>
  <c r="J56" i="3"/>
  <c r="K56" i="3"/>
  <c r="F21" i="3"/>
  <c r="J34" i="3"/>
  <c r="J12" i="10"/>
  <c r="K12" i="10"/>
  <c r="J16" i="3"/>
  <c r="F39" i="3"/>
  <c r="J39" i="3" s="1"/>
  <c r="J40" i="3"/>
  <c r="F38" i="3"/>
  <c r="H15" i="10"/>
  <c r="I11" i="3"/>
  <c r="F60" i="3"/>
  <c r="J104" i="3"/>
  <c r="F103" i="3"/>
  <c r="J9" i="10"/>
  <c r="K22" i="3"/>
  <c r="J35" i="3"/>
  <c r="G39" i="3"/>
  <c r="K39" i="3" s="1"/>
  <c r="K26" i="3"/>
  <c r="K94" i="3"/>
  <c r="F7" i="8"/>
  <c r="K25" i="10" l="1"/>
  <c r="H48" i="3"/>
  <c r="H47" i="3" s="1"/>
  <c r="K105" i="3"/>
  <c r="I48" i="3"/>
  <c r="J38" i="3"/>
  <c r="J105" i="3"/>
  <c r="G12" i="3"/>
  <c r="G11" i="3" s="1"/>
  <c r="K15" i="10"/>
  <c r="J15" i="10"/>
  <c r="K110" i="3"/>
  <c r="K109" i="3"/>
  <c r="J60" i="3"/>
  <c r="J49" i="3"/>
  <c r="F12" i="3"/>
  <c r="F11" i="3" s="1"/>
  <c r="K28" i="3"/>
  <c r="J28" i="3"/>
  <c r="G25" i="8"/>
  <c r="F25" i="8"/>
  <c r="F109" i="3"/>
  <c r="J110" i="3"/>
  <c r="J21" i="3"/>
  <c r="F102" i="3"/>
  <c r="F48" i="3" s="1"/>
  <c r="J103" i="3"/>
  <c r="F12" i="9"/>
  <c r="G12" i="9"/>
  <c r="K13" i="3"/>
  <c r="J13" i="3"/>
  <c r="G12" i="8"/>
  <c r="F12" i="8"/>
  <c r="K49" i="3"/>
  <c r="J109" i="3" l="1"/>
  <c r="J102" i="3"/>
  <c r="J12" i="3"/>
  <c r="K12" i="3"/>
  <c r="G4" i="8"/>
  <c r="F4" i="8"/>
  <c r="F47" i="3" l="1"/>
  <c r="J47" i="3" s="1"/>
  <c r="J48" i="3"/>
  <c r="K11" i="3"/>
  <c r="J11" i="3"/>
  <c r="G61" i="3" l="1"/>
  <c r="G47" i="3" s="1"/>
  <c r="K61" i="3"/>
  <c r="K60" i="3" l="1"/>
  <c r="K47" i="3" l="1"/>
  <c r="K48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<sst xmlns="http://schemas.openxmlformats.org/spreadsheetml/2006/main" count="489" uniqueCount="277">
  <si>
    <t>I. OPĆI DIO</t>
  </si>
  <si>
    <t>A) SAŽETAK RAČUNA PRIHODA I RASHODA</t>
  </si>
  <si>
    <t>EUR</t>
  </si>
  <si>
    <t>INDEKS              5/2*100</t>
  </si>
  <si>
    <t>INDEKS          5/3*100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</si>
  <si>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</si>
  <si>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</si>
  <si>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</si>
  <si>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</si>
  <si>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</si>
  <si>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</si>
  <si>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</si>
  <si>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</si>
  <si>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</si>
  <si>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</si>
  <si>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</si>
  <si>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PRENESENI VIŠAK/MANJAK IZ PRETHODNE GODINE</t>
  </si>
  <si>
    <t>PRIJENOS VIŠAKA/MANJAKA U SLJEDEĆE RAZDOBLJE</t>
  </si>
  <si>
    <t xml:space="preserve"> RAČUN PRIHODA I RASHODA </t>
  </si>
  <si>
    <t>IZVJEŠTAJ O PRIHODIMA I RASHODIMA PREMA EKONOMSKOJ KLASIFIKACIJI</t>
  </si>
  <si>
    <t>BROJČANA OZNAKA I NAZIV</t>
  </si>
  <si>
    <t>INDEKS                                   5/2*100</t>
  </si>
  <si>
    <t>INDEKS                                   5/3*100</t>
  </si>
  <si>
    <t>UKUPNI PRIHODI</t>
  </si>
  <si>
    <t>Prihodi poslovanja</t>
  </si>
  <si>
    <t>Pomoći iz inozemstva i od subjekata unutar općeg proračuna</t>
  </si>
  <si>
    <t>Pomoći od izvanproračunskih korisnika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</si>
  <si>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</si>
  <si>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</si>
  <si>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</si>
  <si>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Pomoći temeljem prijenosa EU sredstava</t>
  </si>
  <si>
    <t>Tekuće pomoći temeljem prijenosa EU sredstava</t>
  </si>
  <si>
    <t>Prihodi od imovine</t>
  </si>
  <si>
    <t>Prihodi od financijske imovine</t>
  </si>
  <si>
    <t>Kamate na oročena sredstva i depozite po viđenju</t>
  </si>
  <si>
    <t>Ostali prihodi od financijske imovine</t>
  </si>
  <si>
    <t>Prihodi od upravnih i administrativnih pristojbi, pristojbi po posebnim propisima i naknada</t>
  </si>
  <si>
    <t>Prihodi po posebnim propisima</t>
  </si>
  <si>
    <t>Ostali nespomenuti prihodi</t>
  </si>
  <si>
    <t>Prihodi od prodaje proizv. i robe te pruž. usluga,prihodi od donacija te povrati po protestiranim jamstvima</t>
  </si>
  <si>
    <t>Prihodi od prodaje proizvoda i roba te pruženih usluga</t>
  </si>
  <si>
    <t>Prihodi od pruženih usluga</t>
  </si>
  <si>
    <t>Donacije od pravnih i fizičkih ososba izvan općeg proračuna i povrat donacija po protestiranim jamstvima</t>
  </si>
  <si>
    <t>Tekuće donacije</t>
  </si>
  <si>
    <t>Kapitalne donacije</t>
  </si>
  <si>
    <t>Prihodi od nadležnog proračuna i od HZZo-a temeljem ugovornih obveza</t>
  </si>
  <si>
    <t>Prihodi od nadležnog proračunaza financiranjeredovne djelatnosti proračunskih korisnika</t>
  </si>
  <si>
    <t>Prihodi od nadležnog proračuna za financiranje rashoda poslovanja</t>
  </si>
  <si>
    <t>Prihodi od nadležnog proračuna za nabavu nefinancijske imovine</t>
  </si>
  <si>
    <t>Prihodi od prodaje nefinancijske imovine</t>
  </si>
  <si>
    <t>Prihodi od prodaje proizvedene dugotrajne imovine</t>
  </si>
  <si>
    <t>Prihodi od prodaje građevinskih objekata</t>
  </si>
  <si>
    <t>Stambeni objekti</t>
  </si>
  <si>
    <t>…</t>
  </si>
  <si>
    <t>INDEKS                                   5/4*100</t>
  </si>
  <si>
    <t>UKUPNI RASHODI</t>
  </si>
  <si>
    <t>Rashodi poslovanja</t>
  </si>
  <si>
    <t>Rashodi za zaposlene</t>
  </si>
  <si>
    <t>Plaće (Bruto)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</si>
  <si>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</si>
  <si>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</si>
  <si>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</si>
  <si>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</si>
  <si>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</si>
  <si>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Doprinos za mirovinsko osiguranje</t>
  </si>
  <si>
    <t>Dop.za obvezno zdravstv. osiguranje</t>
  </si>
  <si>
    <t>Dop.za obvezno osig. u sl. nezaposl.</t>
  </si>
  <si>
    <t>Materijalni rashodi</t>
  </si>
  <si>
    <t>Naknade troškova zaposlenima</t>
  </si>
  <si>
    <t>Službena putovanja</t>
  </si>
  <si>
    <t>Naknade za prijevoz, za rad na terenu i odvojeni život</t>
  </si>
  <si>
    <t>Stručna usavršavanja</t>
  </si>
  <si>
    <t>Ostale naknade zaposlenima</t>
  </si>
  <si>
    <t>Rashodi za materijal i energiju</t>
  </si>
  <si>
    <t>Uredski materijal</t>
  </si>
  <si>
    <t>Materijal i sirovine</t>
  </si>
  <si>
    <t>Energija</t>
  </si>
  <si>
    <t>Materijal i dijelovi za tekuće i investicijsko održavanje</t>
  </si>
  <si>
    <t>Sitni inventar</t>
  </si>
  <si>
    <t>Službena, radna i zaštitna odjeća i obuća</t>
  </si>
  <si>
    <t>Rashodi za usluge</t>
  </si>
  <si>
    <t>Usluge telefona,pošte</t>
  </si>
  <si>
    <t>Usluge tekućeg i investicijskog održavanja</t>
  </si>
  <si>
    <t>Promidžbeni materijal</t>
  </si>
  <si>
    <t>Komunalne usluge</t>
  </si>
  <si>
    <t>Zakupnine i najamnine</t>
  </si>
  <si>
    <t>Zdravstvene usluge</t>
  </si>
  <si>
    <t>Intelektualne usluge</t>
  </si>
  <si>
    <t>Računalne usluge</t>
  </si>
  <si>
    <t>Ostale usluge</t>
  </si>
  <si>
    <t>Naknade troškova osobama izvan radnog odnosa</t>
  </si>
  <si>
    <t>Ostali nespomenuti rashodi poslovanja</t>
  </si>
  <si>
    <t>Naknade za rad pred. i izvr. tijela, povjer. i sl.</t>
  </si>
  <si>
    <t>Premije osiguranja</t>
  </si>
  <si>
    <t>Reprezentacija</t>
  </si>
  <si>
    <t>Članarine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</si>
  <si>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</si>
  <si>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</si>
  <si>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</si>
  <si>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</si>
  <si>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</si>
  <si>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Negativne tečajne razlike i valutna klauzula</t>
  </si>
  <si>
    <t>Zatezne kamate</t>
  </si>
  <si>
    <t>Ostali nespomenuti financijski rashodi</t>
  </si>
  <si>
    <t>Naknade građanima i kućanstvima na temelju osiguranja i druge naknade</t>
  </si>
  <si>
    <t>Ostale naknade građanima i kućanstvima iz proračuna</t>
  </si>
  <si>
    <t>Naknade građanima i kućanstvima u naravi</t>
  </si>
  <si>
    <t>Ostali rashodi</t>
  </si>
  <si>
    <t>Tekuće donacije u novcu</t>
  </si>
  <si>
    <t>Tekuće donacije u naravi</t>
  </si>
  <si>
    <t>Rashodi za nabavu nefinancijske imovine</t>
  </si>
  <si>
    <t>Rashodi za nabavu proizvedene dugotrajne imovine</t>
  </si>
  <si>
    <t>Oprema</t>
  </si>
  <si>
    <t>Uredska oprema i namještaj</t>
  </si>
  <si>
    <t>Komunikacijska oprema</t>
  </si>
  <si>
    <t>Oprema za održavanje i zaštitu</t>
  </si>
  <si>
    <t>Instrumenti, uređaji i strojevi</t>
  </si>
  <si>
    <t>Sportska i glazbena oprema</t>
  </si>
  <si>
    <t>Uređaji, strojevi i oprema za ostale namjene</t>
  </si>
  <si>
    <t>Knjige, umjetnička djela i ostale izložbene vrijednosti</t>
  </si>
  <si>
    <t>Knjige</t>
  </si>
  <si>
    <t>Rashodi za dodatna ulaganja na financijskoj imovini</t>
  </si>
  <si>
    <t>Dodatna ulaganja na građevinskim objektima</t>
  </si>
  <si>
    <t xml:space="preserve">Dodatna ulaganja na postrojenjima </t>
  </si>
  <si>
    <t xml:space="preserve"> IZVJEŠTAJ O PRIHODIMA  PREMA IZVORIMA FINANCIRANJA</t>
  </si>
  <si>
    <t>Brojčana oznaka i naziv</t>
  </si>
  <si>
    <t>INDEKS                                5/2*100</t>
  </si>
  <si>
    <t>INDEKS                                5/4*100</t>
  </si>
  <si>
    <t>1 Opći prihodi i primici</t>
  </si>
  <si>
    <t xml:space="preserve">  11 Opći prihodi i primici</t>
  </si>
  <si>
    <t>3 Vlastiti prihodi</t>
  </si>
  <si>
    <r>
      <rPr>
        <b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>32 Vlastiti prihodi</t>
    </r>
  </si>
  <si>
    <t>4 Prihodi za posebne namjene</t>
  </si>
  <si>
    <t>43 Prihodi za posebne namjene-proračunski korisnici</t>
  </si>
  <si>
    <t>5  Pomoći</t>
  </si>
  <si>
    <t>52 Ostale pomoći</t>
  </si>
  <si>
    <t>56 Fondovi EU</t>
  </si>
  <si>
    <t>58 Ostale pomoći-proračunski korisnici</t>
  </si>
  <si>
    <t>59 Pomoći/Fondovi EU</t>
  </si>
  <si>
    <t>6 Donacije</t>
  </si>
  <si>
    <t>62 Donacije-proračunski korisnici</t>
  </si>
  <si>
    <t>7 Prihodi od prodaje nef. imovine</t>
  </si>
  <si>
    <t>72 Prihodi od prodaje proizv.</t>
  </si>
  <si>
    <t>IZVJEŠTAJ O RASHODIMA PREMA IZVORIMA FINANCIRANJA</t>
  </si>
  <si>
    <t>Indeks                                5/2*100</t>
  </si>
  <si>
    <t>Indeks                                5/3*100</t>
  </si>
  <si>
    <t>IZVJEŠTAJ O RASHODIMA PREMA FUNKCIJSKOJ KLASIFIKACIJI</t>
  </si>
  <si>
    <t>INDEKS                  5/2*100</t>
  </si>
  <si>
    <t xml:space="preserve">INDEKS            5/3*100               </t>
  </si>
  <si>
    <t>09 Obrazovanje</t>
  </si>
  <si>
    <t>092 Srednjoškolsko obrazovanje</t>
  </si>
  <si>
    <t>0922 Više srednjoškolsko obrazovanje</t>
  </si>
  <si>
    <t>B. RAČUN FINANCIRANJA PREMA EKONOMSKOJ KLASIFIKACIJI</t>
  </si>
  <si>
    <t>Razred</t>
  </si>
  <si>
    <t>Skupina</t>
  </si>
  <si>
    <t>Naziv</t>
  </si>
  <si>
    <t>INDEKS                  5/3*100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</si>
  <si>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</si>
  <si>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</si>
  <si>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</si>
  <si>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</si>
  <si>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</si>
  <si>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</si>
  <si>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B. RAČUN FINANCIRANJA PREMA IZVORIMA FINANCIRANJA</t>
  </si>
  <si>
    <t>8 Namjenski primici od zaduživanja</t>
  </si>
  <si>
    <t xml:space="preserve">  81 Namjenski primici od zaduživanja</t>
  </si>
  <si>
    <t xml:space="preserve">  31 Vlastiti prihodi</t>
  </si>
  <si>
    <t>II.POSEBNI DIO</t>
  </si>
  <si>
    <t xml:space="preserve"> IZVJEŠTAJ PO PROGRAMSKOJ  KLASIFIKACIJI</t>
  </si>
  <si>
    <t>Šifra</t>
  </si>
  <si>
    <t xml:space="preserve">Naziv </t>
  </si>
  <si>
    <t>INDEKS                   5/2*100</t>
  </si>
  <si>
    <t>INDEKS           5/3*100</t>
  </si>
  <si>
    <t>GIMNAZIJA METKOVIĆ</t>
  </si>
  <si>
    <t>PROGRAM 1207</t>
  </si>
  <si>
    <t>Zakonski standardi ustanova u obrazovanju</t>
  </si>
  <si>
    <t>Aktivnost A120704</t>
  </si>
  <si>
    <t>Osiguravanje uvjeta rada za redovno poslovanje srednjih škola i učeničkih domova</t>
  </si>
  <si>
    <t>Izvor financiranja 4.4.1</t>
  </si>
  <si>
    <t>Decentralizirana sredstva</t>
  </si>
  <si>
    <t>Naknade za prijevoz, rad na terenu i odvojeni život</t>
  </si>
  <si>
    <t>Stručno usavršavanje zaposlenika</t>
  </si>
  <si>
    <t>Ostale naknade troškova zaposlenima</t>
  </si>
  <si>
    <t xml:space="preserve">Rashodi za materijal </t>
  </si>
  <si>
    <t>Uredski materijal i ostali materijalni rashodi</t>
  </si>
  <si>
    <t>Sitni inventar i auto gume</t>
  </si>
  <si>
    <t>Usluge telefona, pošte i prijevoza</t>
  </si>
  <si>
    <t>Usluge promidžbe i informiranja</t>
  </si>
  <si>
    <t>Zdravstvene i veterinarske usluge</t>
  </si>
  <si>
    <t>Intelektualne i osobne usluge</t>
  </si>
  <si>
    <t>Članarine i norme</t>
  </si>
  <si>
    <t xml:space="preserve"> Financijski rashodi</t>
  </si>
  <si>
    <t>Ostale pomoći proračunski korisnici</t>
  </si>
  <si>
    <t>Postrojenja i oprema</t>
  </si>
  <si>
    <t>Aktivnost A120706</t>
  </si>
  <si>
    <t>Kapitalna ulaganja u srednje škole i učeničke domove</t>
  </si>
  <si>
    <t>Rashodi za dodatna ulaganja na nefinancijskoj imovini</t>
  </si>
  <si>
    <t>PROGRAM 1208</t>
  </si>
  <si>
    <t>Program ustanova u obrazovanju iznad standarda</t>
  </si>
  <si>
    <t>Aktivnost A120803</t>
  </si>
  <si>
    <t>Natjecanja iz znanja učenika</t>
  </si>
  <si>
    <t>Izvor financiranja 1.1.1</t>
  </si>
  <si>
    <t>Opći prihodi i primici</t>
  </si>
  <si>
    <t>Aktivnost A120804</t>
  </si>
  <si>
    <t>Financiranje školskih projekata</t>
  </si>
  <si>
    <t>Aktivnost A120813</t>
  </si>
  <si>
    <t>Ostale aktivnosti srednjih škola i učeničkih domova</t>
  </si>
  <si>
    <t>Izvor financiranja 4.3.1</t>
  </si>
  <si>
    <t>Prihodi za posebne namjene</t>
  </si>
  <si>
    <t>Aktivnost A120814</t>
  </si>
  <si>
    <t>Dodatne djelatnosti srednjih škola i učeničkih domova</t>
  </si>
  <si>
    <t>Izvor financiranja 3.2.1</t>
  </si>
  <si>
    <t>Vlastiti prihodi</t>
  </si>
  <si>
    <t>Aktivnost A120820</t>
  </si>
  <si>
    <t>Tekuće donacije udrugama</t>
  </si>
  <si>
    <t>IZVORNI PLAN ILI REBALANS 2024.</t>
  </si>
  <si>
    <t>TEKUĆI PLAN 2024.</t>
  </si>
  <si>
    <t>Izvor financiranja 5.9.2</t>
  </si>
  <si>
    <t>OSTVARENJE/IZVRŠENJE  1.-12.2023.</t>
  </si>
  <si>
    <t>OSTVARENJE/IZVRŠENJE  1.-12.2024.</t>
  </si>
  <si>
    <t xml:space="preserve">OSTVARENJE/IZVRŠENJE 
1.-12.2024. </t>
  </si>
  <si>
    <t>Pomoći dane unutar proračuna</t>
  </si>
  <si>
    <t>Prijenosi između prorač. korisnika</t>
  </si>
  <si>
    <t>Tekući prijenosi između pror. korisn.</t>
  </si>
  <si>
    <t>44 Decentralizirana sredstva</t>
  </si>
  <si>
    <t>GODIŠNJI IZVJEŠTAJ O IZVRŠENJU FINANCIJSKOG PLANA PRORAČUNSKOG KORISNIKA JEDINICE LOKALNE I PODRUČNE (REGIONALNE) SAMOUPRAVE ZA SIJEČANJ-PROSINAC 2025. GODINE</t>
  </si>
  <si>
    <t>140.000,00 </t>
  </si>
  <si>
    <t>IZVORNI PLAN ILI REBALANS 2025.</t>
  </si>
  <si>
    <t>PLAN 2025</t>
  </si>
  <si>
    <t>OSTVARENJE/IZVRŠENJE  1.-12.2025.</t>
  </si>
  <si>
    <t>Izvor financiranja 5.0.112</t>
  </si>
  <si>
    <t>Prorač. korisnik 18514</t>
  </si>
  <si>
    <t>Ostale pomoći prorač. korisnicima</t>
  </si>
  <si>
    <t>Plaće (bruto)</t>
  </si>
  <si>
    <t>Doprinosi za zdrastveno osiguranje</t>
  </si>
  <si>
    <t>Investicijska ulaganja u srednje škole i učeničke domove</t>
  </si>
  <si>
    <t>Rashodi za materijal</t>
  </si>
  <si>
    <t>Materijal za tekuće i investicijsko</t>
  </si>
  <si>
    <t>Aktivnost K120707</t>
  </si>
  <si>
    <t>Ostala  oprema</t>
  </si>
  <si>
    <t>Izvor 1.1.1</t>
  </si>
  <si>
    <t>Stručno usavršavanje</t>
  </si>
  <si>
    <t>Pomoći unutar općeg proracuna</t>
  </si>
  <si>
    <t>Pomoći - EU sredstva - prenesena</t>
  </si>
  <si>
    <t xml:space="preserve">Bankarske usluge </t>
  </si>
  <si>
    <t>Izvor financiranja 6.2.1</t>
  </si>
  <si>
    <t>Donacije</t>
  </si>
  <si>
    <t>Prihodi od prodaje nefinancijske iimovine</t>
  </si>
  <si>
    <t>Opskrba školskih ustanova higijenskim potrepštinama za učenice osnovnih škola</t>
  </si>
  <si>
    <t>Izvor financiranja 5.8.1 / 5.0.112</t>
  </si>
  <si>
    <t>Izvor financiranja 5.0.111</t>
  </si>
  <si>
    <t>Europski socijalni fond</t>
  </si>
  <si>
    <t>Izvor financiranja 5.6.1001</t>
  </si>
  <si>
    <t>Izvor financiranja 5.1 002  (5.9.1)</t>
  </si>
  <si>
    <t>Namirnice</t>
  </si>
  <si>
    <t>službena odjeća</t>
  </si>
  <si>
    <t>Ostale komulan eusluge</t>
  </si>
  <si>
    <t>Ostale intel.usluge</t>
  </si>
  <si>
    <t>Usluge ažurianja račun.</t>
  </si>
  <si>
    <t>Grafiče usluge i ostale</t>
  </si>
  <si>
    <t>Premija osiguranja</t>
  </si>
  <si>
    <t>Tuzemne članarine</t>
  </si>
  <si>
    <t>Sudske pristojbe</t>
  </si>
  <si>
    <t>Usluge platnog prometa</t>
  </si>
  <si>
    <t>Postrrojenja i oprema</t>
  </si>
  <si>
    <t>Računala i oprema</t>
  </si>
  <si>
    <t>OSTVARENJE/IZVRŠENJE  1.-12.2025</t>
  </si>
  <si>
    <t>Pomoći od međunarodnih organizacija te institucija i tijela EU</t>
  </si>
  <si>
    <t xml:space="preserve">OSTVARENJE/IZVRŠENJE 
1.-12.2025. </t>
  </si>
  <si>
    <t>ž</t>
  </si>
  <si>
    <t>IZVORNI PLAN ILI REBALANS 2025.*</t>
  </si>
  <si>
    <t>TEKUĆI PLAN 2025.*</t>
  </si>
  <si>
    <t>TEKUĆI PLAN 2025.</t>
  </si>
  <si>
    <t>PROGRAM 1206    Tekući projekt T120608</t>
  </si>
  <si>
    <t>TEKUĆI PLAN 202.</t>
  </si>
  <si>
    <t>Izvor financiranja 7.2.1. Prihodi od prodaje  nefinancijske imovine</t>
  </si>
  <si>
    <t>MANJAK POSLOVANJA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</si>
</sst>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0_ "/>
    <numFmt numFmtId="167" formatCode="#,##0.000"/>
  </numFmts>
  <fonts count="45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</font>
    <font>
      <sz val="10"/>
      <color rgb="FF000000"/>
      <name val="Arial"/>
      <family val="2"/>
      <charset val="238"/>
    </font>
    <font>
      <sz val="10"/>
      <color theme="1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10"/>
      <color indexed="8"/>
      <name val="MS Sans Serif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</borders>
  <cellStyleXfs count="14">
    <xf numFmtId="0" fontId="0" fillId="0" borderId="0"/>
    <xf numFmtId="164" fontId="26" fillId="0" borderId="0" applyFont="0" applyFill="0" applyBorder="0" applyAlignment="0" applyProtection="0">
      <alignment vertical="center"/>
    </xf>
    <xf numFmtId="0" fontId="33" fillId="0" borderId="0">
      <alignment vertical="top"/>
      <protection locked="0"/>
    </xf>
    <xf numFmtId="0" fontId="38" fillId="0" borderId="0"/>
    <xf numFmtId="0" fontId="32" fillId="0" borderId="0"/>
    <xf numFmtId="0" fontId="32" fillId="0" borderId="0"/>
    <xf numFmtId="0" fontId="36" fillId="0" borderId="0"/>
    <xf numFmtId="0" fontId="37" fillId="0" borderId="0"/>
    <xf numFmtId="0" fontId="32" fillId="0" borderId="0"/>
    <xf numFmtId="43" fontId="36" fillId="0" borderId="0"/>
    <xf numFmtId="43" fontId="36" fillId="0" borderId="0"/>
    <xf numFmtId="0" fontId="33" fillId="0" borderId="0">
      <alignment vertical="top"/>
      <protection locked="0"/>
    </xf>
    <xf numFmtId="0" fontId="39" fillId="0" borderId="0">
      <alignment vertical="top"/>
      <protection locked="0"/>
    </xf>
    <xf numFmtId="0" fontId="39" fillId="0" borderId="0">
      <alignment vertical="top"/>
      <protection locked="0"/>
    </xf>
  </cellStyleXfs>
  <cellXfs count="480">
    <xf numFmtId="0" fontId="0" fillId="0" borderId="0" xfId="0"/>
    <xf numFmtId="0" fontId="0" fillId="2" borderId="0" xfId="0" applyFill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4" fillId="2" borderId="2" xfId="1" applyFont="1" applyFill="1" applyBorder="1" applyAlignment="1">
      <alignment horizontal="right"/>
    </xf>
    <xf numFmtId="0" fontId="0" fillId="0" borderId="2" xfId="0" applyBorder="1"/>
    <xf numFmtId="0" fontId="10" fillId="7" borderId="2" xfId="0" applyFont="1" applyFill="1" applyBorder="1" applyAlignment="1">
      <alignment horizontal="left" vertical="center" wrapText="1"/>
    </xf>
    <xf numFmtId="0" fontId="0" fillId="7" borderId="0" xfId="0" applyFill="1"/>
    <xf numFmtId="0" fontId="5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5" fillId="2" borderId="6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0" fontId="11" fillId="0" borderId="2" xfId="0" applyFont="1" applyBorder="1"/>
    <xf numFmtId="0" fontId="12" fillId="2" borderId="2" xfId="0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right"/>
    </xf>
    <xf numFmtId="3" fontId="4" fillId="2" borderId="6" xfId="0" applyNumberFormat="1" applyFont="1" applyFill="1" applyBorder="1" applyAlignment="1">
      <alignment horizontal="right"/>
    </xf>
    <xf numFmtId="4" fontId="11" fillId="0" borderId="2" xfId="0" applyNumberFormat="1" applyFont="1" applyBorder="1"/>
    <xf numFmtId="0" fontId="12" fillId="2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3" fontId="4" fillId="2" borderId="2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8" fillId="4" borderId="2" xfId="0" applyFont="1" applyFill="1" applyBorder="1" applyAlignment="1">
      <alignment horizontal="left" vertical="center" wrapText="1"/>
    </xf>
    <xf numFmtId="4" fontId="5" fillId="4" borderId="6" xfId="0" applyNumberFormat="1" applyFont="1" applyFill="1" applyBorder="1" applyAlignment="1">
      <alignment horizontal="right"/>
    </xf>
    <xf numFmtId="0" fontId="8" fillId="8" borderId="2" xfId="0" applyFont="1" applyFill="1" applyBorder="1" applyAlignment="1">
      <alignment horizontal="left" vertical="center" wrapText="1"/>
    </xf>
    <xf numFmtId="4" fontId="5" fillId="8" borderId="6" xfId="0" applyNumberFormat="1" applyFont="1" applyFill="1" applyBorder="1" applyAlignment="1">
      <alignment horizontal="right"/>
    </xf>
    <xf numFmtId="4" fontId="5" fillId="8" borderId="2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left" vertical="center"/>
    </xf>
    <xf numFmtId="167" fontId="4" fillId="2" borderId="2" xfId="0" applyNumberFormat="1" applyFont="1" applyFill="1" applyBorder="1" applyAlignment="1">
      <alignment horizontal="right"/>
    </xf>
    <xf numFmtId="0" fontId="8" fillId="7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0" fillId="8" borderId="0" xfId="0" applyFill="1"/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3" fontId="5" fillId="6" borderId="6" xfId="0" applyNumberFormat="1" applyFont="1" applyFill="1" applyBorder="1" applyAlignment="1">
      <alignment horizontal="right"/>
    </xf>
    <xf numFmtId="3" fontId="5" fillId="6" borderId="2" xfId="0" applyNumberFormat="1" applyFont="1" applyFill="1" applyBorder="1" applyAlignment="1">
      <alignment horizontal="left" wrapText="1"/>
    </xf>
    <xf numFmtId="0" fontId="6" fillId="7" borderId="2" xfId="0" applyFont="1" applyFill="1" applyBorder="1" applyAlignment="1">
      <alignment horizontal="left" vertical="center" wrapText="1"/>
    </xf>
    <xf numFmtId="3" fontId="4" fillId="7" borderId="6" xfId="0" applyNumberFormat="1" applyFont="1" applyFill="1" applyBorder="1" applyAlignment="1">
      <alignment horizontal="right"/>
    </xf>
    <xf numFmtId="3" fontId="4" fillId="7" borderId="2" xfId="0" applyNumberFormat="1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left" wrapText="1"/>
    </xf>
    <xf numFmtId="0" fontId="6" fillId="7" borderId="2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right"/>
    </xf>
    <xf numFmtId="0" fontId="6" fillId="6" borderId="2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right"/>
    </xf>
    <xf numFmtId="3" fontId="4" fillId="6" borderId="2" xfId="0" applyNumberFormat="1" applyFont="1" applyFill="1" applyBorder="1" applyAlignment="1">
      <alignment horizontal="left" wrapText="1"/>
    </xf>
    <xf numFmtId="0" fontId="8" fillId="6" borderId="2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right"/>
    </xf>
    <xf numFmtId="0" fontId="8" fillId="7" borderId="2" xfId="0" applyFont="1" applyFill="1" applyBorder="1" applyAlignment="1">
      <alignment horizontal="left" vertical="center"/>
    </xf>
    <xf numFmtId="0" fontId="0" fillId="7" borderId="7" xfId="0" applyFill="1" applyBorder="1"/>
    <xf numFmtId="0" fontId="0" fillId="7" borderId="2" xfId="0" applyFill="1" applyBorder="1"/>
    <xf numFmtId="0" fontId="4" fillId="7" borderId="2" xfId="0" applyFont="1" applyFill="1" applyBorder="1" applyAlignment="1">
      <alignment horizontal="right"/>
    </xf>
    <xf numFmtId="0" fontId="7" fillId="7" borderId="2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0" fillId="0" borderId="7" xfId="0" applyBorder="1"/>
    <xf numFmtId="0" fontId="4" fillId="2" borderId="2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3" fontId="4" fillId="6" borderId="2" xfId="0" applyNumberFormat="1" applyFont="1" applyFill="1" applyBorder="1" applyAlignment="1">
      <alignment horizontal="left" vertical="center" wrapText="1"/>
    </xf>
    <xf numFmtId="0" fontId="5" fillId="7" borderId="6" xfId="0" applyFont="1" applyFill="1" applyBorder="1" applyAlignment="1">
      <alignment horizontal="right"/>
    </xf>
    <xf numFmtId="3" fontId="5" fillId="7" borderId="2" xfId="0" applyNumberFormat="1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 wrapText="1"/>
    </xf>
    <xf numFmtId="3" fontId="4" fillId="2" borderId="2" xfId="0" applyNumberFormat="1" applyFont="1" applyFill="1" applyBorder="1" applyAlignment="1">
      <alignment horizontal="center"/>
    </xf>
    <xf numFmtId="0" fontId="0" fillId="6" borderId="2" xfId="0" applyFill="1" applyBorder="1"/>
    <xf numFmtId="0" fontId="7" fillId="6" borderId="2" xfId="0" applyFont="1" applyFill="1" applyBorder="1" applyAlignment="1">
      <alignment wrapText="1"/>
    </xf>
    <xf numFmtId="0" fontId="7" fillId="7" borderId="2" xfId="0" applyFont="1" applyFill="1" applyBorder="1" applyAlignment="1">
      <alignment wrapText="1"/>
    </xf>
    <xf numFmtId="0" fontId="7" fillId="0" borderId="2" xfId="0" applyFont="1" applyBorder="1" applyAlignment="1">
      <alignment wrapText="1"/>
    </xf>
    <xf numFmtId="0" fontId="11" fillId="0" borderId="2" xfId="0" applyFont="1" applyBorder="1" applyAlignment="1">
      <alignment horizont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7" fillId="2" borderId="2" xfId="0" applyFont="1" applyFill="1" applyBorder="1" applyAlignment="1">
      <alignment wrapText="1"/>
    </xf>
    <xf numFmtId="0" fontId="11" fillId="4" borderId="2" xfId="0" applyFont="1" applyFill="1" applyBorder="1"/>
    <xf numFmtId="0" fontId="7" fillId="0" borderId="2" xfId="0" applyFont="1" applyBorder="1"/>
    <xf numFmtId="0" fontId="0" fillId="5" borderId="2" xfId="0" applyFill="1" applyBorder="1"/>
    <xf numFmtId="0" fontId="7" fillId="5" borderId="2" xfId="0" applyFont="1" applyFill="1" applyBorder="1" applyAlignment="1">
      <alignment wrapText="1"/>
    </xf>
    <xf numFmtId="0" fontId="11" fillId="0" borderId="0" xfId="0" applyFont="1"/>
    <xf numFmtId="0" fontId="3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3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left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center" wrapText="1"/>
    </xf>
    <xf numFmtId="0" fontId="5" fillId="0" borderId="8" xfId="0" applyFont="1" applyBorder="1" applyAlignment="1">
      <alignment horizontal="left"/>
    </xf>
    <xf numFmtId="0" fontId="6" fillId="4" borderId="8" xfId="0" applyFont="1" applyFill="1" applyBorder="1" applyAlignment="1">
      <alignment vertical="center"/>
    </xf>
    <xf numFmtId="3" fontId="5" fillId="4" borderId="2" xfId="0" applyNumberFormat="1" applyFont="1" applyFill="1" applyBorder="1" applyAlignment="1">
      <alignment horizontal="right"/>
    </xf>
    <xf numFmtId="4" fontId="5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8" fillId="4" borderId="7" xfId="0" applyFont="1" applyFill="1" applyBorder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3" fontId="8" fillId="2" borderId="0" xfId="0" applyNumberFormat="1" applyFont="1" applyFill="1" applyAlignment="1">
      <alignment horizontal="right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6" fillId="0" borderId="0" xfId="0" applyFont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center" vertical="center" wrapText="1"/>
    </xf>
    <xf numFmtId="3" fontId="5" fillId="2" borderId="0" xfId="0" applyNumberFormat="1" applyFont="1" applyFill="1" applyAlignment="1">
      <alignment horizontal="right"/>
    </xf>
    <xf numFmtId="0" fontId="24" fillId="0" borderId="0" xfId="0" applyFont="1" applyAlignment="1">
      <alignment wrapText="1"/>
    </xf>
    <xf numFmtId="0" fontId="25" fillId="0" borderId="13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4" fontId="5" fillId="0" borderId="2" xfId="0" applyNumberFormat="1" applyFont="1" applyBorder="1" applyAlignment="1">
      <alignment horizontal="right" wrapText="1"/>
    </xf>
    <xf numFmtId="4" fontId="5" fillId="4" borderId="2" xfId="0" applyNumberFormat="1" applyFont="1" applyFill="1" applyBorder="1" applyAlignment="1">
      <alignment horizontal="right" wrapText="1"/>
    </xf>
    <xf numFmtId="3" fontId="5" fillId="0" borderId="2" xfId="0" applyNumberFormat="1" applyFont="1" applyBorder="1" applyAlignment="1">
      <alignment horizontal="right" wrapText="1"/>
    </xf>
    <xf numFmtId="3" fontId="5" fillId="4" borderId="2" xfId="0" applyNumberFormat="1" applyFont="1" applyFill="1" applyBorder="1" applyAlignment="1">
      <alignment horizontal="right" wrapText="1"/>
    </xf>
    <xf numFmtId="3" fontId="8" fillId="2" borderId="0" xfId="0" applyNumberFormat="1" applyFont="1" applyFill="1" applyAlignment="1">
      <alignment horizontal="right" wrapText="1"/>
    </xf>
    <xf numFmtId="0" fontId="10" fillId="2" borderId="2" xfId="0" quotePrefix="1" applyFont="1" applyFill="1" applyBorder="1" applyAlignment="1">
      <alignment horizontal="left" vertical="center"/>
    </xf>
    <xf numFmtId="0" fontId="12" fillId="2" borderId="2" xfId="0" quotePrefix="1" applyFont="1" applyFill="1" applyBorder="1" applyAlignment="1">
      <alignment horizontal="left" vertical="center" wrapText="1"/>
    </xf>
    <xf numFmtId="0" fontId="12" fillId="2" borderId="2" xfId="0" quotePrefix="1" applyFont="1" applyFill="1" applyBorder="1" applyAlignment="1">
      <alignment horizontal="left" vertical="center"/>
    </xf>
    <xf numFmtId="4" fontId="5" fillId="0" borderId="6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" fontId="0" fillId="0" borderId="0" xfId="0" applyNumberFormat="1"/>
    <xf numFmtId="4" fontId="27" fillId="2" borderId="6" xfId="0" applyNumberFormat="1" applyFont="1" applyFill="1" applyBorder="1" applyAlignment="1">
      <alignment horizontal="right"/>
    </xf>
    <xf numFmtId="3" fontId="27" fillId="2" borderId="2" xfId="0" applyNumberFormat="1" applyFont="1" applyFill="1" applyBorder="1" applyAlignment="1">
      <alignment horizontal="right"/>
    </xf>
    <xf numFmtId="0" fontId="29" fillId="2" borderId="2" xfId="0" applyFont="1" applyFill="1" applyBorder="1" applyAlignment="1">
      <alignment horizontal="left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3" fontId="0" fillId="0" borderId="0" xfId="0" applyNumberFormat="1"/>
    <xf numFmtId="0" fontId="0" fillId="0" borderId="8" xfId="0" applyBorder="1"/>
    <xf numFmtId="0" fontId="27" fillId="2" borderId="7" xfId="0" applyFont="1" applyFill="1" applyBorder="1" applyAlignment="1">
      <alignment horizontal="center" vertical="center" wrapText="1"/>
    </xf>
    <xf numFmtId="49" fontId="35" fillId="0" borderId="16" xfId="12" applyNumberFormat="1" applyFont="1" applyBorder="1" applyAlignment="1" applyProtection="1">
      <alignment horizontal="left" vertical="center" wrapText="1"/>
    </xf>
    <xf numFmtId="0" fontId="28" fillId="2" borderId="0" xfId="0" applyFont="1" applyFill="1" applyAlignment="1">
      <alignment vertical="center" wrapText="1"/>
    </xf>
    <xf numFmtId="0" fontId="5" fillId="14" borderId="2" xfId="0" applyFont="1" applyFill="1" applyBorder="1" applyAlignment="1">
      <alignment horizontal="left" vertical="center" wrapText="1"/>
    </xf>
    <xf numFmtId="0" fontId="8" fillId="11" borderId="2" xfId="0" applyFont="1" applyFill="1" applyBorder="1" applyAlignment="1">
      <alignment vertical="center" wrapText="1"/>
    </xf>
    <xf numFmtId="0" fontId="0" fillId="12" borderId="0" xfId="0" applyFill="1"/>
    <xf numFmtId="0" fontId="8" fillId="12" borderId="2" xfId="0" applyFont="1" applyFill="1" applyBorder="1" applyAlignment="1">
      <alignment vertical="center" wrapText="1"/>
    </xf>
    <xf numFmtId="0" fontId="8" fillId="12" borderId="2" xfId="0" applyFont="1" applyFill="1" applyBorder="1" applyAlignment="1">
      <alignment horizontal="left" vertical="center" wrapText="1"/>
    </xf>
    <xf numFmtId="0" fontId="9" fillId="12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8" fillId="14" borderId="2" xfId="0" applyFont="1" applyFill="1" applyBorder="1" applyAlignment="1">
      <alignment horizontal="left" vertical="center" wrapText="1"/>
    </xf>
    <xf numFmtId="3" fontId="5" fillId="14" borderId="6" xfId="0" applyNumberFormat="1" applyFont="1" applyFill="1" applyBorder="1" applyAlignment="1">
      <alignment horizontal="right"/>
    </xf>
    <xf numFmtId="3" fontId="5" fillId="14" borderId="2" xfId="0" applyNumberFormat="1" applyFont="1" applyFill="1" applyBorder="1" applyAlignment="1">
      <alignment horizontal="left"/>
    </xf>
    <xf numFmtId="0" fontId="15" fillId="10" borderId="2" xfId="0" applyFont="1" applyFill="1" applyBorder="1" applyAlignment="1">
      <alignment horizontal="left" vertical="center" wrapText="1"/>
    </xf>
    <xf numFmtId="3" fontId="15" fillId="10" borderId="6" xfId="0" applyNumberFormat="1" applyFont="1" applyFill="1" applyBorder="1" applyAlignment="1">
      <alignment horizontal="right"/>
    </xf>
    <xf numFmtId="3" fontId="15" fillId="10" borderId="2" xfId="0" applyNumberFormat="1" applyFont="1" applyFill="1" applyBorder="1" applyAlignment="1">
      <alignment horizontal="left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horizontal="left" vertical="center"/>
    </xf>
    <xf numFmtId="0" fontId="6" fillId="9" borderId="2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vertical="center" wrapText="1"/>
    </xf>
    <xf numFmtId="0" fontId="4" fillId="9" borderId="2" xfId="0" applyFont="1" applyFill="1" applyBorder="1" applyAlignment="1">
      <alignment horizontal="right"/>
    </xf>
    <xf numFmtId="3" fontId="5" fillId="9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vertical="center" wrapText="1"/>
    </xf>
    <xf numFmtId="0" fontId="4" fillId="10" borderId="2" xfId="0" applyFont="1" applyFill="1" applyBorder="1" applyAlignment="1">
      <alignment horizontal="right"/>
    </xf>
    <xf numFmtId="3" fontId="5" fillId="10" borderId="2" xfId="0" applyNumberFormat="1" applyFont="1" applyFill="1" applyBorder="1" applyAlignment="1">
      <alignment horizontal="left" wrapText="1"/>
    </xf>
    <xf numFmtId="0" fontId="11" fillId="10" borderId="2" xfId="0" applyFont="1" applyFill="1" applyBorder="1"/>
    <xf numFmtId="0" fontId="15" fillId="10" borderId="2" xfId="0" applyFont="1" applyFill="1" applyBorder="1" applyAlignment="1">
      <alignment wrapText="1"/>
    </xf>
    <xf numFmtId="4" fontId="5" fillId="14" borderId="2" xfId="0" applyNumberFormat="1" applyFont="1" applyFill="1" applyBorder="1" applyAlignment="1">
      <alignment horizontal="center"/>
    </xf>
    <xf numFmtId="166" fontId="0" fillId="14" borderId="2" xfId="0" applyNumberFormat="1" applyFill="1" applyBorder="1" applyAlignment="1">
      <alignment horizontal="center"/>
    </xf>
    <xf numFmtId="4" fontId="0" fillId="14" borderId="2" xfId="0" applyNumberFormat="1" applyFill="1" applyBorder="1" applyAlignment="1">
      <alignment horizontal="center"/>
    </xf>
    <xf numFmtId="4" fontId="15" fillId="10" borderId="2" xfId="0" applyNumberFormat="1" applyFont="1" applyFill="1" applyBorder="1" applyAlignment="1">
      <alignment horizontal="center"/>
    </xf>
    <xf numFmtId="166" fontId="0" fillId="10" borderId="2" xfId="0" applyNumberFormat="1" applyFill="1" applyBorder="1" applyAlignment="1">
      <alignment horizontal="center"/>
    </xf>
    <xf numFmtId="4" fontId="0" fillId="10" borderId="2" xfId="0" applyNumberFormat="1" applyFill="1" applyBorder="1" applyAlignment="1">
      <alignment horizontal="center"/>
    </xf>
    <xf numFmtId="4" fontId="5" fillId="6" borderId="2" xfId="0" applyNumberFormat="1" applyFont="1" applyFill="1" applyBorder="1" applyAlignment="1">
      <alignment horizontal="center"/>
    </xf>
    <xf numFmtId="166" fontId="11" fillId="6" borderId="2" xfId="0" applyNumberFormat="1" applyFont="1" applyFill="1" applyBorder="1" applyAlignment="1">
      <alignment horizontal="center"/>
    </xf>
    <xf numFmtId="4" fontId="0" fillId="3" borderId="2" xfId="0" applyNumberFormat="1" applyFill="1" applyBorder="1" applyAlignment="1">
      <alignment horizontal="center"/>
    </xf>
    <xf numFmtId="4" fontId="4" fillId="7" borderId="2" xfId="0" applyNumberFormat="1" applyFont="1" applyFill="1" applyBorder="1" applyAlignment="1">
      <alignment horizontal="center"/>
    </xf>
    <xf numFmtId="166" fontId="0" fillId="7" borderId="2" xfId="0" applyNumberForma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4" fontId="34" fillId="0" borderId="16" xfId="2" applyNumberFormat="1" applyFont="1" applyBorder="1" applyAlignment="1">
      <alignment horizontal="center" vertical="center" shrinkToFit="1"/>
      <protection locked="0"/>
    </xf>
    <xf numFmtId="4" fontId="4" fillId="2" borderId="7" xfId="0" applyNumberFormat="1" applyFont="1" applyFill="1" applyBorder="1" applyAlignment="1">
      <alignment horizontal="center"/>
    </xf>
    <xf numFmtId="166" fontId="0" fillId="2" borderId="2" xfId="0" applyNumberFormat="1" applyFill="1" applyBorder="1" applyAlignment="1">
      <alignment horizontal="center"/>
    </xf>
    <xf numFmtId="4" fontId="4" fillId="6" borderId="2" xfId="0" applyNumberFormat="1" applyFont="1" applyFill="1" applyBorder="1" applyAlignment="1">
      <alignment horizontal="center"/>
    </xf>
    <xf numFmtId="4" fontId="4" fillId="6" borderId="7" xfId="0" applyNumberFormat="1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4" fontId="28" fillId="2" borderId="2" xfId="0" applyNumberFormat="1" applyFont="1" applyFill="1" applyBorder="1" applyAlignment="1">
      <alignment horizontal="center"/>
    </xf>
    <xf numFmtId="4" fontId="0" fillId="7" borderId="2" xfId="0" applyNumberFormat="1" applyFill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166" fontId="0" fillId="6" borderId="2" xfId="0" applyNumberForma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 wrapText="1"/>
    </xf>
    <xf numFmtId="4" fontId="16" fillId="6" borderId="2" xfId="0" applyNumberFormat="1" applyFont="1" applyFill="1" applyBorder="1" applyAlignment="1">
      <alignment horizontal="center" vertical="center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4" fontId="5" fillId="10" borderId="2" xfId="0" applyNumberFormat="1" applyFont="1" applyFill="1" applyBorder="1" applyAlignment="1">
      <alignment horizontal="center" vertical="center" wrapText="1"/>
    </xf>
    <xf numFmtId="4" fontId="4" fillId="6" borderId="2" xfId="0" applyNumberFormat="1" applyFont="1" applyFill="1" applyBorder="1" applyAlignment="1">
      <alignment horizontal="center" vertical="center" wrapText="1"/>
    </xf>
    <xf numFmtId="4" fontId="4" fillId="2" borderId="15" xfId="0" applyNumberFormat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4" fontId="5" fillId="9" borderId="2" xfId="0" applyNumberFormat="1" applyFont="1" applyFill="1" applyBorder="1" applyAlignment="1">
      <alignment horizontal="center"/>
    </xf>
    <xf numFmtId="166" fontId="11" fillId="9" borderId="2" xfId="0" applyNumberFormat="1" applyFont="1" applyFill="1" applyBorder="1" applyAlignment="1">
      <alignment horizontal="center"/>
    </xf>
    <xf numFmtId="4" fontId="11" fillId="9" borderId="2" xfId="0" applyNumberFormat="1" applyFont="1" applyFill="1" applyBorder="1" applyAlignment="1">
      <alignment horizontal="center"/>
    </xf>
    <xf numFmtId="4" fontId="5" fillId="10" borderId="2" xfId="0" applyNumberFormat="1" applyFont="1" applyFill="1" applyBorder="1" applyAlignment="1">
      <alignment horizontal="center"/>
    </xf>
    <xf numFmtId="166" fontId="11" fillId="10" borderId="2" xfId="0" applyNumberFormat="1" applyFont="1" applyFill="1" applyBorder="1" applyAlignment="1">
      <alignment horizontal="center"/>
    </xf>
    <xf numFmtId="4" fontId="11" fillId="10" borderId="2" xfId="0" applyNumberFormat="1" applyFont="1" applyFill="1" applyBorder="1" applyAlignment="1">
      <alignment horizontal="center"/>
    </xf>
    <xf numFmtId="4" fontId="0" fillId="6" borderId="2" xfId="0" applyNumberFormat="1" applyFill="1" applyBorder="1" applyAlignment="1">
      <alignment horizontal="center"/>
    </xf>
    <xf numFmtId="4" fontId="11" fillId="3" borderId="2" xfId="0" applyNumberFormat="1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2" borderId="2" xfId="0" applyNumberFormat="1" applyFill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4" fontId="40" fillId="7" borderId="2" xfId="0" applyNumberFormat="1" applyFont="1" applyFill="1" applyBorder="1" applyAlignment="1">
      <alignment horizontal="center"/>
    </xf>
    <xf numFmtId="4" fontId="40" fillId="0" borderId="2" xfId="0" applyNumberFormat="1" applyFont="1" applyBorder="1" applyAlignment="1">
      <alignment horizontal="center"/>
    </xf>
    <xf numFmtId="0" fontId="4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6" borderId="2" xfId="0" applyNumberFormat="1" applyFill="1" applyBorder="1" applyAlignment="1">
      <alignment horizontal="center"/>
    </xf>
    <xf numFmtId="2" fontId="0" fillId="7" borderId="2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4" fontId="0" fillId="5" borderId="2" xfId="0" applyNumberFormat="1" applyFill="1" applyBorder="1" applyAlignment="1">
      <alignment horizontal="center"/>
    </xf>
    <xf numFmtId="0" fontId="5" fillId="14" borderId="2" xfId="0" applyFont="1" applyFill="1" applyBorder="1" applyAlignment="1">
      <alignment vertical="center" wrapText="1"/>
    </xf>
    <xf numFmtId="0" fontId="10" fillId="2" borderId="2" xfId="0" quotePrefix="1" applyFont="1" applyFill="1" applyBorder="1" applyAlignment="1">
      <alignment vertical="center"/>
    </xf>
    <xf numFmtId="0" fontId="10" fillId="2" borderId="2" xfId="0" applyFont="1" applyFill="1" applyBorder="1" applyAlignment="1">
      <alignment vertical="center" wrapText="1"/>
    </xf>
    <xf numFmtId="0" fontId="29" fillId="2" borderId="2" xfId="0" applyFont="1" applyFill="1" applyBorder="1" applyAlignment="1">
      <alignment vertical="center" wrapText="1"/>
    </xf>
    <xf numFmtId="0" fontId="9" fillId="11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/>
    </xf>
    <xf numFmtId="4" fontId="5" fillId="14" borderId="6" xfId="0" applyNumberFormat="1" applyFont="1" applyFill="1" applyBorder="1" applyAlignment="1">
      <alignment horizontal="center" vertical="center" wrapText="1"/>
    </xf>
    <xf numFmtId="4" fontId="5" fillId="14" borderId="2" xfId="0" applyNumberFormat="1" applyFont="1" applyFill="1" applyBorder="1" applyAlignment="1">
      <alignment horizontal="center" vertical="center" wrapText="1"/>
    </xf>
    <xf numFmtId="4" fontId="5" fillId="11" borderId="6" xfId="0" applyNumberFormat="1" applyFont="1" applyFill="1" applyBorder="1" applyAlignment="1">
      <alignment horizontal="center"/>
    </xf>
    <xf numFmtId="4" fontId="5" fillId="11" borderId="2" xfId="0" applyNumberFormat="1" applyFont="1" applyFill="1" applyBorder="1" applyAlignment="1">
      <alignment horizontal="center"/>
    </xf>
    <xf numFmtId="4" fontId="5" fillId="11" borderId="2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 vertical="center" wrapText="1"/>
    </xf>
    <xf numFmtId="166" fontId="0" fillId="2" borderId="0" xfId="0" applyNumberForma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4" fillId="11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5" fillId="12" borderId="6" xfId="0" applyNumberFormat="1" applyFont="1" applyFill="1" applyBorder="1" applyAlignment="1">
      <alignment horizontal="center"/>
    </xf>
    <xf numFmtId="4" fontId="5" fillId="12" borderId="2" xfId="0" applyNumberFormat="1" applyFont="1" applyFill="1" applyBorder="1" applyAlignment="1">
      <alignment horizontal="center"/>
    </xf>
    <xf numFmtId="4" fontId="5" fillId="12" borderId="2" xfId="0" applyNumberFormat="1" applyFont="1" applyFill="1" applyBorder="1" applyAlignment="1">
      <alignment horizontal="center" vertical="center" wrapText="1"/>
    </xf>
    <xf numFmtId="4" fontId="5" fillId="7" borderId="6" xfId="0" applyNumberFormat="1" applyFont="1" applyFill="1" applyBorder="1" applyAlignment="1">
      <alignment horizontal="center"/>
    </xf>
    <xf numFmtId="4" fontId="5" fillId="7" borderId="2" xfId="0" applyNumberFormat="1" applyFont="1" applyFill="1" applyBorder="1" applyAlignment="1">
      <alignment horizontal="center"/>
    </xf>
    <xf numFmtId="4" fontId="5" fillId="7" borderId="2" xfId="0" applyNumberFormat="1" applyFont="1" applyFill="1" applyBorder="1" applyAlignment="1">
      <alignment horizontal="center" vertical="center" wrapText="1"/>
    </xf>
    <xf numFmtId="164" fontId="4" fillId="2" borderId="2" xfId="1" applyFont="1" applyFill="1" applyBorder="1" applyAlignment="1" applyProtection="1">
      <alignment horizontal="center" vertical="center" wrapText="1"/>
    </xf>
    <xf numFmtId="164" fontId="4" fillId="12" borderId="2" xfId="1" applyFont="1" applyFill="1" applyBorder="1" applyAlignment="1" applyProtection="1">
      <alignment horizontal="center" vertical="center" wrapText="1"/>
    </xf>
    <xf numFmtId="4" fontId="4" fillId="7" borderId="6" xfId="0" applyNumberFormat="1" applyFont="1" applyFill="1" applyBorder="1" applyAlignment="1">
      <alignment horizontal="center"/>
    </xf>
    <xf numFmtId="4" fontId="27" fillId="12" borderId="2" xfId="0" applyNumberFormat="1" applyFont="1" applyFill="1" applyBorder="1" applyAlignment="1">
      <alignment horizontal="center"/>
    </xf>
    <xf numFmtId="4" fontId="4" fillId="12" borderId="2" xfId="0" applyNumberFormat="1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/>
    </xf>
    <xf numFmtId="4" fontId="0" fillId="8" borderId="2" xfId="0" applyNumberForma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8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/>
    </xf>
    <xf numFmtId="0" fontId="8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8" fillId="0" borderId="7" xfId="0" quotePrefix="1" applyFont="1" applyBorder="1" applyAlignment="1">
      <alignment horizontal="left" vertical="center"/>
    </xf>
    <xf numFmtId="0" fontId="8" fillId="0" borderId="7" xfId="0" quotePrefix="1" applyFont="1" applyBorder="1" applyAlignment="1">
      <alignment horizontal="left" vertical="center" wrapText="1"/>
    </xf>
    <xf numFmtId="0" fontId="8" fillId="4" borderId="7" xfId="0" quotePrefix="1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0" fillId="0" borderId="0" xfId="0" applyBorder="1"/>
    <xf numFmtId="0" fontId="6" fillId="2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1" fillId="2" borderId="1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2" xfId="0" applyFont="1" applyFill="1" applyBorder="1" applyAlignment="1">
      <alignment horizontal="center" vertical="center" wrapText="1"/>
    </xf>
    <xf numFmtId="0" fontId="41" fillId="2" borderId="7" xfId="0" applyFont="1" applyFill="1" applyBorder="1" applyAlignment="1">
      <alignment horizontal="center" vertical="center" wrapText="1"/>
    </xf>
    <xf numFmtId="0" fontId="42" fillId="2" borderId="3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5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0" fontId="42" fillId="2" borderId="7" xfId="0" applyFont="1" applyFill="1" applyBorder="1" applyAlignment="1">
      <alignment horizontal="center" vertical="center" wrapText="1"/>
    </xf>
    <xf numFmtId="0" fontId="41" fillId="13" borderId="7" xfId="0" applyFont="1" applyFill="1" applyBorder="1" applyAlignment="1">
      <alignment horizontal="center" vertical="center" wrapText="1"/>
    </xf>
    <xf numFmtId="0" fontId="41" fillId="13" borderId="8" xfId="0" applyFont="1" applyFill="1" applyBorder="1" applyAlignment="1">
      <alignment horizontal="center" vertical="center" wrapText="1"/>
    </xf>
    <xf numFmtId="0" fontId="41" fillId="13" borderId="6" xfId="0" applyFont="1" applyFill="1" applyBorder="1" applyAlignment="1">
      <alignment horizontal="center" vertical="center" wrapText="1"/>
    </xf>
    <xf numFmtId="4" fontId="41" fillId="13" borderId="6" xfId="0" applyNumberFormat="1" applyFont="1" applyFill="1" applyBorder="1" applyAlignment="1">
      <alignment horizontal="center" vertical="center" wrapText="1"/>
    </xf>
    <xf numFmtId="4" fontId="41" fillId="13" borderId="2" xfId="0" applyNumberFormat="1" applyFont="1" applyFill="1" applyBorder="1" applyAlignment="1">
      <alignment horizontal="right" vertical="center" wrapText="1"/>
    </xf>
    <xf numFmtId="4" fontId="41" fillId="13" borderId="7" xfId="0" applyNumberFormat="1" applyFont="1" applyFill="1" applyBorder="1" applyAlignment="1">
      <alignment horizontal="right" vertical="center" wrapText="1"/>
    </xf>
    <xf numFmtId="0" fontId="41" fillId="14" borderId="7" xfId="0" applyFont="1" applyFill="1" applyBorder="1" applyAlignment="1">
      <alignment horizontal="left" vertical="center" wrapText="1"/>
    </xf>
    <xf numFmtId="0" fontId="41" fillId="14" borderId="8" xfId="0" applyFont="1" applyFill="1" applyBorder="1" applyAlignment="1">
      <alignment horizontal="left" vertical="center" wrapText="1"/>
    </xf>
    <xf numFmtId="0" fontId="41" fillId="14" borderId="6" xfId="0" applyFont="1" applyFill="1" applyBorder="1" applyAlignment="1">
      <alignment horizontal="left" vertical="center" wrapText="1"/>
    </xf>
    <xf numFmtId="4" fontId="41" fillId="14" borderId="6" xfId="0" applyNumberFormat="1" applyFont="1" applyFill="1" applyBorder="1" applyAlignment="1">
      <alignment horizontal="left" vertical="center" wrapText="1"/>
    </xf>
    <xf numFmtId="4" fontId="41" fillId="14" borderId="2" xfId="0" applyNumberFormat="1" applyFont="1" applyFill="1" applyBorder="1" applyAlignment="1">
      <alignment horizontal="right"/>
    </xf>
    <xf numFmtId="4" fontId="41" fillId="14" borderId="2" xfId="0" applyNumberFormat="1" applyFont="1" applyFill="1" applyBorder="1" applyAlignment="1">
      <alignment horizontal="right" vertical="center" wrapText="1"/>
    </xf>
    <xf numFmtId="4" fontId="41" fillId="14" borderId="7" xfId="0" applyNumberFormat="1" applyFont="1" applyFill="1" applyBorder="1" applyAlignment="1">
      <alignment horizontal="right" vertical="center" wrapText="1"/>
    </xf>
    <xf numFmtId="0" fontId="41" fillId="10" borderId="7" xfId="0" applyFont="1" applyFill="1" applyBorder="1" applyAlignment="1">
      <alignment horizontal="left" vertical="center" wrapText="1"/>
    </xf>
    <xf numFmtId="0" fontId="41" fillId="10" borderId="8" xfId="0" applyFont="1" applyFill="1" applyBorder="1" applyAlignment="1">
      <alignment horizontal="left" vertical="center" wrapText="1"/>
    </xf>
    <xf numFmtId="0" fontId="41" fillId="10" borderId="6" xfId="0" applyFont="1" applyFill="1" applyBorder="1" applyAlignment="1">
      <alignment horizontal="left" vertical="center" wrapText="1"/>
    </xf>
    <xf numFmtId="4" fontId="41" fillId="10" borderId="6" xfId="0" applyNumberFormat="1" applyFont="1" applyFill="1" applyBorder="1" applyAlignment="1">
      <alignment horizontal="left" vertical="center" wrapText="1"/>
    </xf>
    <xf numFmtId="4" fontId="41" fillId="10" borderId="2" xfId="0" applyNumberFormat="1" applyFont="1" applyFill="1" applyBorder="1" applyAlignment="1">
      <alignment horizontal="right"/>
    </xf>
    <xf numFmtId="4" fontId="41" fillId="10" borderId="2" xfId="0" applyNumberFormat="1" applyFont="1" applyFill="1" applyBorder="1" applyAlignment="1">
      <alignment horizontal="right" vertical="center" wrapText="1"/>
    </xf>
    <xf numFmtId="4" fontId="41" fillId="10" borderId="7" xfId="0" applyNumberFormat="1" applyFont="1" applyFill="1" applyBorder="1" applyAlignment="1">
      <alignment horizontal="right" vertical="center" wrapText="1"/>
    </xf>
    <xf numFmtId="0" fontId="42" fillId="12" borderId="7" xfId="0" applyFont="1" applyFill="1" applyBorder="1" applyAlignment="1">
      <alignment horizontal="left" vertical="center" wrapText="1"/>
    </xf>
    <xf numFmtId="0" fontId="42" fillId="12" borderId="8" xfId="0" applyFont="1" applyFill="1" applyBorder="1" applyAlignment="1">
      <alignment horizontal="left" vertical="center" wrapText="1"/>
    </xf>
    <xf numFmtId="0" fontId="42" fillId="12" borderId="6" xfId="0" applyFont="1" applyFill="1" applyBorder="1" applyAlignment="1">
      <alignment horizontal="left" vertical="center" wrapText="1"/>
    </xf>
    <xf numFmtId="4" fontId="42" fillId="12" borderId="6" xfId="0" applyNumberFormat="1" applyFont="1" applyFill="1" applyBorder="1" applyAlignment="1">
      <alignment horizontal="left" vertical="center" wrapText="1"/>
    </xf>
    <xf numFmtId="4" fontId="41" fillId="12" borderId="2" xfId="0" applyNumberFormat="1" applyFont="1" applyFill="1" applyBorder="1" applyAlignment="1">
      <alignment horizontal="right"/>
    </xf>
    <xf numFmtId="4" fontId="42" fillId="12" borderId="2" xfId="0" applyNumberFormat="1" applyFont="1" applyFill="1" applyBorder="1" applyAlignment="1">
      <alignment horizontal="right"/>
    </xf>
    <xf numFmtId="4" fontId="41" fillId="12" borderId="2" xfId="0" applyNumberFormat="1" applyFont="1" applyFill="1" applyBorder="1" applyAlignment="1">
      <alignment horizontal="right" vertical="center" wrapText="1"/>
    </xf>
    <xf numFmtId="4" fontId="41" fillId="12" borderId="7" xfId="0" applyNumberFormat="1" applyFont="1" applyFill="1" applyBorder="1" applyAlignment="1">
      <alignment horizontal="right" vertical="center" wrapText="1"/>
    </xf>
    <xf numFmtId="0" fontId="42" fillId="2" borderId="7" xfId="0" applyFont="1" applyFill="1" applyBorder="1" applyAlignment="1">
      <alignment horizontal="left" vertical="center" wrapText="1"/>
    </xf>
    <xf numFmtId="0" fontId="42" fillId="2" borderId="8" xfId="0" applyFont="1" applyFill="1" applyBorder="1" applyAlignment="1">
      <alignment horizontal="left" vertical="center" wrapText="1"/>
    </xf>
    <xf numFmtId="0" fontId="42" fillId="2" borderId="6" xfId="0" applyFont="1" applyFill="1" applyBorder="1" applyAlignment="1">
      <alignment horizontal="left" vertical="center" wrapText="1"/>
    </xf>
    <xf numFmtId="4" fontId="42" fillId="2" borderId="6" xfId="0" applyNumberFormat="1" applyFont="1" applyFill="1" applyBorder="1" applyAlignment="1">
      <alignment horizontal="left" vertical="center" wrapText="1"/>
    </xf>
    <xf numFmtId="4" fontId="41" fillId="2" borderId="2" xfId="0" applyNumberFormat="1" applyFont="1" applyFill="1" applyBorder="1" applyAlignment="1">
      <alignment horizontal="right"/>
    </xf>
    <xf numFmtId="4" fontId="41" fillId="2" borderId="2" xfId="0" applyNumberFormat="1" applyFont="1" applyFill="1" applyBorder="1" applyAlignment="1">
      <alignment horizontal="right" vertical="center" wrapText="1"/>
    </xf>
    <xf numFmtId="4" fontId="41" fillId="2" borderId="7" xfId="0" applyNumberFormat="1" applyFont="1" applyFill="1" applyBorder="1" applyAlignment="1">
      <alignment horizontal="right" vertical="center" wrapText="1"/>
    </xf>
    <xf numFmtId="0" fontId="42" fillId="2" borderId="7" xfId="0" applyFont="1" applyFill="1" applyBorder="1" applyAlignment="1">
      <alignment horizontal="left" vertical="center" wrapText="1" indent="1"/>
    </xf>
    <xf numFmtId="0" fontId="42" fillId="2" borderId="8" xfId="0" applyFont="1" applyFill="1" applyBorder="1" applyAlignment="1">
      <alignment horizontal="left" vertical="center" wrapText="1" indent="1"/>
    </xf>
    <xf numFmtId="0" fontId="42" fillId="2" borderId="6" xfId="0" applyFont="1" applyFill="1" applyBorder="1" applyAlignment="1">
      <alignment horizontal="left" vertical="center" wrapText="1" indent="1"/>
    </xf>
    <xf numFmtId="0" fontId="42" fillId="2" borderId="3" xfId="0" applyFont="1" applyFill="1" applyBorder="1" applyAlignment="1">
      <alignment horizontal="left" vertical="center" wrapText="1" indent="1"/>
    </xf>
    <xf numFmtId="0" fontId="42" fillId="2" borderId="4" xfId="0" applyFont="1" applyFill="1" applyBorder="1" applyAlignment="1">
      <alignment horizontal="left" vertical="center" wrapText="1" indent="1"/>
    </xf>
    <xf numFmtId="0" fontId="42" fillId="2" borderId="5" xfId="0" applyFont="1" applyFill="1" applyBorder="1" applyAlignment="1">
      <alignment horizontal="left" vertical="center" wrapText="1" indent="1"/>
    </xf>
    <xf numFmtId="4" fontId="42" fillId="2" borderId="2" xfId="0" applyNumberFormat="1" applyFont="1" applyFill="1" applyBorder="1" applyAlignment="1">
      <alignment horizontal="right"/>
    </xf>
    <xf numFmtId="0" fontId="42" fillId="2" borderId="7" xfId="0" applyFont="1" applyFill="1" applyBorder="1" applyAlignment="1">
      <alignment horizontal="left" vertical="center" wrapText="1" indent="1"/>
    </xf>
    <xf numFmtId="0" fontId="42" fillId="2" borderId="8" xfId="0" applyFont="1" applyFill="1" applyBorder="1" applyAlignment="1">
      <alignment horizontal="left" vertical="center" wrapText="1" indent="1"/>
    </xf>
    <xf numFmtId="0" fontId="42" fillId="2" borderId="6" xfId="0" applyFont="1" applyFill="1" applyBorder="1" applyAlignment="1">
      <alignment horizontal="left" vertical="center" wrapText="1" indent="1"/>
    </xf>
    <xf numFmtId="0" fontId="42" fillId="2" borderId="10" xfId="0" applyFont="1" applyFill="1" applyBorder="1" applyAlignment="1">
      <alignment horizontal="left" vertical="center" wrapText="1" indent="1"/>
    </xf>
    <xf numFmtId="0" fontId="42" fillId="2" borderId="0" xfId="0" applyFont="1" applyFill="1" applyBorder="1" applyAlignment="1">
      <alignment horizontal="left" vertical="center" wrapText="1" indent="1"/>
    </xf>
    <xf numFmtId="0" fontId="42" fillId="2" borderId="11" xfId="0" applyFont="1" applyFill="1" applyBorder="1" applyAlignment="1">
      <alignment horizontal="left" vertical="center" wrapText="1" indent="1"/>
    </xf>
    <xf numFmtId="4" fontId="42" fillId="2" borderId="4" xfId="0" applyNumberFormat="1" applyFont="1" applyFill="1" applyBorder="1" applyAlignment="1">
      <alignment vertical="center" wrapText="1"/>
    </xf>
    <xf numFmtId="0" fontId="43" fillId="2" borderId="3" xfId="0" applyFont="1" applyFill="1" applyBorder="1" applyAlignment="1">
      <alignment horizontal="left" vertical="center" wrapText="1" indent="1"/>
    </xf>
    <xf numFmtId="0" fontId="43" fillId="2" borderId="4" xfId="0" applyFont="1" applyFill="1" applyBorder="1" applyAlignment="1">
      <alignment horizontal="left" vertical="center" wrapText="1" indent="1"/>
    </xf>
    <xf numFmtId="0" fontId="43" fillId="2" borderId="5" xfId="0" applyFont="1" applyFill="1" applyBorder="1" applyAlignment="1">
      <alignment horizontal="left" vertical="center" wrapText="1" indent="1"/>
    </xf>
    <xf numFmtId="4" fontId="43" fillId="2" borderId="6" xfId="0" applyNumberFormat="1" applyFont="1" applyFill="1" applyBorder="1" applyAlignment="1">
      <alignment horizontal="left" vertical="center" wrapText="1"/>
    </xf>
    <xf numFmtId="4" fontId="43" fillId="2" borderId="2" xfId="0" applyNumberFormat="1" applyFont="1" applyFill="1" applyBorder="1" applyAlignment="1">
      <alignment horizontal="right"/>
    </xf>
    <xf numFmtId="0" fontId="42" fillId="2" borderId="12" xfId="0" applyFont="1" applyFill="1" applyBorder="1" applyAlignment="1">
      <alignment horizontal="left" vertical="center" wrapText="1" indent="1"/>
    </xf>
    <xf numFmtId="0" fontId="42" fillId="2" borderId="13" xfId="0" applyFont="1" applyFill="1" applyBorder="1" applyAlignment="1">
      <alignment horizontal="left" vertical="center" wrapText="1" indent="1"/>
    </xf>
    <xf numFmtId="0" fontId="42" fillId="2" borderId="14" xfId="0" applyFont="1" applyFill="1" applyBorder="1" applyAlignment="1">
      <alignment horizontal="left" vertical="center" wrapText="1" indent="1"/>
    </xf>
    <xf numFmtId="0" fontId="43" fillId="2" borderId="7" xfId="0" applyFont="1" applyFill="1" applyBorder="1" applyAlignment="1">
      <alignment horizontal="left" vertical="center" wrapText="1"/>
    </xf>
    <xf numFmtId="0" fontId="43" fillId="2" borderId="8" xfId="0" applyFont="1" applyFill="1" applyBorder="1" applyAlignment="1">
      <alignment horizontal="left" vertical="center" wrapText="1"/>
    </xf>
    <xf numFmtId="0" fontId="43" fillId="2" borderId="6" xfId="0" applyFont="1" applyFill="1" applyBorder="1" applyAlignment="1">
      <alignment horizontal="left" vertical="center" wrapText="1"/>
    </xf>
    <xf numFmtId="4" fontId="43" fillId="2" borderId="6" xfId="0" applyNumberFormat="1" applyFont="1" applyFill="1" applyBorder="1" applyAlignment="1">
      <alignment vertical="center" wrapText="1"/>
    </xf>
    <xf numFmtId="0" fontId="42" fillId="12" borderId="7" xfId="0" applyFont="1" applyFill="1" applyBorder="1" applyAlignment="1">
      <alignment horizontal="left" vertical="center" wrapText="1" indent="1"/>
    </xf>
    <xf numFmtId="0" fontId="42" fillId="12" borderId="8" xfId="0" applyFont="1" applyFill="1" applyBorder="1" applyAlignment="1">
      <alignment horizontal="left" vertical="center" wrapText="1" indent="1"/>
    </xf>
    <xf numFmtId="0" fontId="42" fillId="12" borderId="6" xfId="0" applyFont="1" applyFill="1" applyBorder="1" applyAlignment="1">
      <alignment horizontal="left" vertical="center" wrapText="1" indent="1"/>
    </xf>
    <xf numFmtId="4" fontId="44" fillId="13" borderId="6" xfId="0" applyNumberFormat="1" applyFont="1" applyFill="1" applyBorder="1" applyAlignment="1">
      <alignment vertical="center" wrapText="1"/>
    </xf>
    <xf numFmtId="4" fontId="41" fillId="13" borderId="2" xfId="0" applyNumberFormat="1" applyFont="1" applyFill="1" applyBorder="1" applyAlignment="1">
      <alignment horizontal="right"/>
    </xf>
    <xf numFmtId="4" fontId="43" fillId="12" borderId="6" xfId="0" applyNumberFormat="1" applyFont="1" applyFill="1" applyBorder="1" applyAlignment="1">
      <alignment vertical="center" wrapText="1"/>
    </xf>
    <xf numFmtId="0" fontId="43" fillId="2" borderId="7" xfId="0" applyFont="1" applyFill="1" applyBorder="1" applyAlignment="1">
      <alignment horizontal="left" vertical="center" wrapText="1" indent="1"/>
    </xf>
    <xf numFmtId="0" fontId="43" fillId="2" borderId="8" xfId="0" applyFont="1" applyFill="1" applyBorder="1" applyAlignment="1">
      <alignment horizontal="left" vertical="center" wrapText="1" indent="1"/>
    </xf>
    <xf numFmtId="0" fontId="43" fillId="2" borderId="6" xfId="0" applyFont="1" applyFill="1" applyBorder="1" applyAlignment="1">
      <alignment horizontal="left" vertical="center" wrapText="1" indent="1"/>
    </xf>
    <xf numFmtId="0" fontId="42" fillId="2" borderId="2" xfId="0" applyFont="1" applyFill="1" applyBorder="1" applyAlignment="1">
      <alignment horizontal="left" vertical="center" wrapText="1"/>
    </xf>
    <xf numFmtId="0" fontId="42" fillId="2" borderId="12" xfId="0" applyFont="1" applyFill="1" applyBorder="1" applyAlignment="1">
      <alignment horizontal="left" vertical="center" wrapText="1"/>
    </xf>
    <xf numFmtId="0" fontId="42" fillId="2" borderId="13" xfId="0" applyFont="1" applyFill="1" applyBorder="1" applyAlignment="1">
      <alignment horizontal="left" vertical="center" wrapText="1"/>
    </xf>
    <xf numFmtId="0" fontId="42" fillId="2" borderId="14" xfId="0" applyFont="1" applyFill="1" applyBorder="1" applyAlignment="1">
      <alignment horizontal="left" vertical="center" wrapText="1"/>
    </xf>
    <xf numFmtId="0" fontId="42" fillId="2" borderId="3" xfId="0" applyFont="1" applyFill="1" applyBorder="1" applyAlignment="1">
      <alignment horizontal="left" vertical="center" wrapText="1"/>
    </xf>
    <xf numFmtId="0" fontId="42" fillId="2" borderId="4" xfId="0" applyFont="1" applyFill="1" applyBorder="1" applyAlignment="1">
      <alignment horizontal="left" vertical="center" wrapText="1"/>
    </xf>
    <xf numFmtId="0" fontId="42" fillId="2" borderId="5" xfId="0" applyFont="1" applyFill="1" applyBorder="1" applyAlignment="1">
      <alignment horizontal="left" vertical="center" wrapText="1"/>
    </xf>
    <xf numFmtId="4" fontId="43" fillId="2" borderId="5" xfId="0" applyNumberFormat="1" applyFont="1" applyFill="1" applyBorder="1" applyAlignment="1">
      <alignment vertical="center" wrapText="1"/>
    </xf>
    <xf numFmtId="4" fontId="42" fillId="2" borderId="1" xfId="0" applyNumberFormat="1" applyFont="1" applyFill="1" applyBorder="1" applyAlignment="1">
      <alignment horizontal="right"/>
    </xf>
    <xf numFmtId="4" fontId="41" fillId="2" borderId="3" xfId="0" applyNumberFormat="1" applyFont="1" applyFill="1" applyBorder="1" applyAlignment="1">
      <alignment horizontal="right" vertical="center" wrapText="1"/>
    </xf>
    <xf numFmtId="0" fontId="42" fillId="2" borderId="7" xfId="0" applyFont="1" applyFill="1" applyBorder="1" applyAlignment="1">
      <alignment horizontal="left" vertical="center" wrapText="1"/>
    </xf>
    <xf numFmtId="0" fontId="42" fillId="2" borderId="8" xfId="0" applyFont="1" applyFill="1" applyBorder="1" applyAlignment="1">
      <alignment horizontal="left" vertical="center" wrapText="1"/>
    </xf>
    <xf numFmtId="0" fontId="42" fillId="2" borderId="6" xfId="0" applyFont="1" applyFill="1" applyBorder="1" applyAlignment="1">
      <alignment horizontal="left" vertical="center" wrapText="1"/>
    </xf>
    <xf numFmtId="4" fontId="42" fillId="2" borderId="6" xfId="0" applyNumberFormat="1" applyFont="1" applyFill="1" applyBorder="1" applyAlignment="1">
      <alignment horizontal="right"/>
    </xf>
    <xf numFmtId="4" fontId="43" fillId="2" borderId="14" xfId="0" applyNumberFormat="1" applyFont="1" applyFill="1" applyBorder="1" applyAlignment="1">
      <alignment vertical="center" wrapText="1"/>
    </xf>
    <xf numFmtId="0" fontId="42" fillId="12" borderId="13" xfId="0" applyFont="1" applyFill="1" applyBorder="1" applyAlignment="1">
      <alignment horizontal="left" vertical="center" wrapText="1" indent="1"/>
    </xf>
    <xf numFmtId="0" fontId="42" fillId="12" borderId="14" xfId="0" applyFont="1" applyFill="1" applyBorder="1" applyAlignment="1">
      <alignment horizontal="left" vertical="center" wrapText="1" indent="1"/>
    </xf>
    <xf numFmtId="4" fontId="43" fillId="12" borderId="14" xfId="0" applyNumberFormat="1" applyFont="1" applyFill="1" applyBorder="1" applyAlignment="1">
      <alignment vertical="center" wrapText="1"/>
    </xf>
    <xf numFmtId="4" fontId="42" fillId="12" borderId="9" xfId="0" applyNumberFormat="1" applyFont="1" applyFill="1" applyBorder="1" applyAlignment="1">
      <alignment horizontal="right"/>
    </xf>
    <xf numFmtId="4" fontId="41" fillId="12" borderId="9" xfId="0" applyNumberFormat="1" applyFont="1" applyFill="1" applyBorder="1" applyAlignment="1">
      <alignment horizontal="right" vertical="center"/>
    </xf>
    <xf numFmtId="4" fontId="41" fillId="12" borderId="12" xfId="0" applyNumberFormat="1" applyFont="1" applyFill="1" applyBorder="1" applyAlignment="1">
      <alignment horizontal="right" vertical="center" wrapText="1"/>
    </xf>
    <xf numFmtId="0" fontId="24" fillId="2" borderId="2" xfId="0" applyFont="1" applyFill="1" applyBorder="1"/>
    <xf numFmtId="4" fontId="24" fillId="13" borderId="2" xfId="0" applyNumberFormat="1" applyFont="1" applyFill="1" applyBorder="1"/>
    <xf numFmtId="4" fontId="24" fillId="14" borderId="2" xfId="0" applyNumberFormat="1" applyFont="1" applyFill="1" applyBorder="1"/>
    <xf numFmtId="4" fontId="24" fillId="10" borderId="2" xfId="0" applyNumberFormat="1" applyFont="1" applyFill="1" applyBorder="1"/>
    <xf numFmtId="4" fontId="24" fillId="12" borderId="2" xfId="0" applyNumberFormat="1" applyFont="1" applyFill="1" applyBorder="1"/>
    <xf numFmtId="4" fontId="24" fillId="2" borderId="2" xfId="0" applyNumberFormat="1" applyFont="1" applyFill="1" applyBorder="1"/>
    <xf numFmtId="4" fontId="24" fillId="2" borderId="0" xfId="0" applyNumberFormat="1" applyFont="1" applyFill="1"/>
    <xf numFmtId="0" fontId="24" fillId="2" borderId="10" xfId="0" applyFont="1" applyFill="1" applyBorder="1"/>
    <xf numFmtId="0" fontId="24" fillId="2" borderId="0" xfId="0" applyFont="1" applyFill="1" applyBorder="1"/>
    <xf numFmtId="0" fontId="24" fillId="2" borderId="11" xfId="0" applyFont="1" applyFill="1" applyBorder="1"/>
    <xf numFmtId="0" fontId="41" fillId="14" borderId="7" xfId="0" applyFont="1" applyFill="1" applyBorder="1" applyAlignment="1">
      <alignment horizontal="left" vertical="center" wrapText="1" indent="1"/>
    </xf>
    <xf numFmtId="0" fontId="41" fillId="14" borderId="8" xfId="0" applyFont="1" applyFill="1" applyBorder="1" applyAlignment="1">
      <alignment horizontal="left" vertical="center" wrapText="1" indent="1"/>
    </xf>
    <xf numFmtId="0" fontId="41" fillId="14" borderId="6" xfId="0" applyFont="1" applyFill="1" applyBorder="1" applyAlignment="1">
      <alignment horizontal="left" vertical="center" wrapText="1" indent="1"/>
    </xf>
    <xf numFmtId="0" fontId="41" fillId="13" borderId="7" xfId="0" applyFont="1" applyFill="1" applyBorder="1" applyAlignment="1">
      <alignment horizontal="left" vertical="center" wrapText="1" indent="1"/>
    </xf>
    <xf numFmtId="0" fontId="41" fillId="13" borderId="8" xfId="0" applyFont="1" applyFill="1" applyBorder="1" applyAlignment="1">
      <alignment horizontal="left" vertical="center" wrapText="1" indent="1"/>
    </xf>
    <xf numFmtId="0" fontId="41" fillId="13" borderId="6" xfId="0" applyFont="1" applyFill="1" applyBorder="1" applyAlignment="1">
      <alignment horizontal="left" vertical="center" wrapText="1" indent="1"/>
    </xf>
    <xf numFmtId="4" fontId="44" fillId="14" borderId="6" xfId="0" quotePrefix="1" applyNumberFormat="1" applyFont="1" applyFill="1" applyBorder="1" applyAlignment="1">
      <alignment horizontal="left" vertical="center" wrapText="1"/>
    </xf>
    <xf numFmtId="4" fontId="44" fillId="14" borderId="6" xfId="0" applyNumberFormat="1" applyFont="1" applyFill="1" applyBorder="1" applyAlignment="1">
      <alignment vertical="center" wrapText="1"/>
    </xf>
    <xf numFmtId="4" fontId="42" fillId="12" borderId="6" xfId="0" applyNumberFormat="1" applyFont="1" applyFill="1" applyBorder="1" applyAlignment="1">
      <alignment horizontal="right" vertical="center" wrapText="1"/>
    </xf>
    <xf numFmtId="4" fontId="42" fillId="12" borderId="2" xfId="0" applyNumberFormat="1" applyFont="1" applyFill="1" applyBorder="1" applyAlignment="1">
      <alignment horizontal="right" vertical="center" wrapText="1"/>
    </xf>
    <xf numFmtId="4" fontId="24" fillId="2" borderId="6" xfId="0" applyNumberFormat="1" applyFont="1" applyFill="1" applyBorder="1"/>
    <xf numFmtId="0" fontId="24" fillId="2" borderId="10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0" fontId="24" fillId="2" borderId="11" xfId="0" applyFont="1" applyFill="1" applyBorder="1" applyAlignment="1">
      <alignment horizontal="left"/>
    </xf>
    <xf numFmtId="4" fontId="24" fillId="2" borderId="1" xfId="0" applyNumberFormat="1" applyFont="1" applyFill="1" applyBorder="1"/>
    <xf numFmtId="0" fontId="24" fillId="2" borderId="7" xfId="0" applyFont="1" applyFill="1" applyBorder="1" applyAlignment="1">
      <alignment horizontal="left"/>
    </xf>
    <xf numFmtId="0" fontId="24" fillId="2" borderId="8" xfId="0" applyFont="1" applyFill="1" applyBorder="1"/>
    <xf numFmtId="0" fontId="24" fillId="2" borderId="6" xfId="0" applyFont="1" applyFill="1" applyBorder="1"/>
    <xf numFmtId="4" fontId="24" fillId="2" borderId="9" xfId="0" applyNumberFormat="1" applyFont="1" applyFill="1" applyBorder="1"/>
    <xf numFmtId="0" fontId="24" fillId="2" borderId="12" xfId="0" applyFont="1" applyFill="1" applyBorder="1" applyAlignment="1">
      <alignment horizontal="left"/>
    </xf>
    <xf numFmtId="0" fontId="24" fillId="2" borderId="8" xfId="0" applyFont="1" applyFill="1" applyBorder="1" applyAlignment="1">
      <alignment horizontal="left"/>
    </xf>
    <xf numFmtId="0" fontId="24" fillId="2" borderId="6" xfId="0" applyFont="1" applyFill="1" applyBorder="1" applyAlignment="1">
      <alignment horizontal="left"/>
    </xf>
    <xf numFmtId="0" fontId="24" fillId="2" borderId="13" xfId="0" applyFont="1" applyFill="1" applyBorder="1" applyAlignment="1">
      <alignment horizontal="left"/>
    </xf>
    <xf numFmtId="0" fontId="24" fillId="2" borderId="14" xfId="0" applyFont="1" applyFill="1" applyBorder="1" applyAlignment="1">
      <alignment horizontal="left"/>
    </xf>
    <xf numFmtId="0" fontId="24" fillId="2" borderId="0" xfId="0" applyFont="1" applyFill="1"/>
    <xf numFmtId="0" fontId="42" fillId="12" borderId="12" xfId="0" applyFont="1" applyFill="1" applyBorder="1" applyAlignment="1">
      <alignment horizontal="left" vertical="center" wrapText="1" indent="1"/>
    </xf>
    <xf numFmtId="4" fontId="24" fillId="12" borderId="9" xfId="0" applyNumberFormat="1" applyFont="1" applyFill="1" applyBorder="1"/>
    <xf numFmtId="0" fontId="41" fillId="14" borderId="7" xfId="0" applyFont="1" applyFill="1" applyBorder="1" applyAlignment="1">
      <alignment horizontal="center" vertical="center"/>
    </xf>
    <xf numFmtId="0" fontId="41" fillId="14" borderId="8" xfId="0" applyFont="1" applyFill="1" applyBorder="1" applyAlignment="1">
      <alignment horizontal="center" vertical="center"/>
    </xf>
    <xf numFmtId="0" fontId="41" fillId="14" borderId="6" xfId="0" applyFont="1" applyFill="1" applyBorder="1" applyAlignment="1">
      <alignment horizontal="center" vertical="center"/>
    </xf>
    <xf numFmtId="0" fontId="24" fillId="14" borderId="6" xfId="0" applyFont="1" applyFill="1" applyBorder="1"/>
    <xf numFmtId="0" fontId="24" fillId="14" borderId="2" xfId="0" applyFont="1" applyFill="1" applyBorder="1"/>
    <xf numFmtId="0" fontId="42" fillId="12" borderId="7" xfId="0" applyFont="1" applyFill="1" applyBorder="1" applyAlignment="1">
      <alignment horizontal="left" vertical="center" wrapText="1" indent="1"/>
    </xf>
    <xf numFmtId="0" fontId="41" fillId="12" borderId="8" xfId="0" applyFont="1" applyFill="1" applyBorder="1" applyAlignment="1">
      <alignment horizontal="left" vertical="center" wrapText="1" indent="1"/>
    </xf>
    <xf numFmtId="0" fontId="41" fillId="12" borderId="6" xfId="0" applyFont="1" applyFill="1" applyBorder="1" applyAlignment="1">
      <alignment horizontal="left" vertical="center" wrapText="1" indent="1"/>
    </xf>
    <xf numFmtId="4" fontId="44" fillId="12" borderId="6" xfId="0" applyNumberFormat="1" applyFont="1" applyFill="1" applyBorder="1" applyAlignment="1">
      <alignment vertical="center" wrapText="1"/>
    </xf>
    <xf numFmtId="0" fontId="41" fillId="13" borderId="7" xfId="0" applyFont="1" applyFill="1" applyBorder="1" applyAlignment="1">
      <alignment horizontal="left" vertical="center" wrapText="1" indent="1"/>
    </xf>
    <xf numFmtId="0" fontId="41" fillId="13" borderId="8" xfId="0" applyFont="1" applyFill="1" applyBorder="1" applyAlignment="1">
      <alignment horizontal="left" vertical="center" wrapText="1" indent="1"/>
    </xf>
    <xf numFmtId="0" fontId="41" fillId="13" borderId="6" xfId="0" applyFont="1" applyFill="1" applyBorder="1" applyAlignment="1">
      <alignment horizontal="left" vertical="center" wrapText="1" indent="1"/>
    </xf>
    <xf numFmtId="0" fontId="42" fillId="12" borderId="8" xfId="0" applyFont="1" applyFill="1" applyBorder="1" applyAlignment="1">
      <alignment horizontal="left" vertical="center" wrapText="1" indent="1"/>
    </xf>
    <xf numFmtId="0" fontId="42" fillId="12" borderId="6" xfId="0" applyFont="1" applyFill="1" applyBorder="1" applyAlignment="1">
      <alignment horizontal="left" vertical="center" wrapText="1" indent="1"/>
    </xf>
  </cellXfs>
  <cellStyles count="14">
    <cellStyle name="Hyperlink 2" xfId="11" xr:uid="{BC39FD27-5809-4FB6-9D35-014DDB2CA0B8}"/>
    <cellStyle name="Hyperlink 2 2" xfId="13" xr:uid="{2BEDF6DD-F855-4D3C-AC21-3F0E2C9DE3D1}"/>
    <cellStyle name="Hyperlink 3" xfId="3" xr:uid="{67B2C7D8-90AE-42D1-AB32-10BE754DE99C}"/>
    <cellStyle name="Normal 2" xfId="4" xr:uid="{186F971B-E080-4DE6-BCCD-75258FA1025D}"/>
    <cellStyle name="Normal 2 2" xfId="5" xr:uid="{CB802ABF-BDD1-4BCA-B5F8-C403BD226219}"/>
    <cellStyle name="Normal 3" xfId="6" xr:uid="{6087AEEF-4235-4B09-B0A9-F204A5E3E4C2}"/>
    <cellStyle name="Normal_Sheet1" xfId="7" xr:uid="{209410C4-F8CB-4C61-920E-0C9B726C71F2}"/>
    <cellStyle name="Normalno" xfId="0" builtinId="0"/>
    <cellStyle name="Normalno 2" xfId="2" xr:uid="{F15E0818-5CCC-4BD9-ACEF-AC95BE830E6A}"/>
    <cellStyle name="Normalno 3" xfId="12" xr:uid="{97468DD6-9EB6-455B-AEE4-1E664FEF2FC7}"/>
    <cellStyle name="Obično_GFI-POD ver. 1.0.5" xfId="8" xr:uid="{4DD29A38-6BA5-4A5E-9352-CEE275E13087}"/>
    <cellStyle name="Zarez" xfId="1" builtinId="3"/>
    <cellStyle name="Zarez 2" xfId="10" xr:uid="{06BFCE91-EBFD-4EB8-B308-95FABE540296}"/>
    <cellStyle name="Zarez 3" xfId="9" xr:uid="{0D876B4A-C64A-402B-911E-71FA7B49F8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workbookViewId="0">
      <selection activeCell="I15" sqref="I15"/>
    </sheetView>
  </sheetViews>
  <sheetFormatPr defaultColWidth="9" defaultRowHeight="15" x14ac:dyDescent="0.25"/>
  <cols>
    <col min="5" max="5" width="18.7109375" customWidth="1"/>
    <col min="6" max="7" width="25.28515625" customWidth="1"/>
    <col min="8" max="8" width="18.28515625" customWidth="1"/>
    <col min="9" max="9" width="19.85546875" customWidth="1"/>
    <col min="10" max="10" width="15.7109375" customWidth="1"/>
    <col min="11" max="11" width="11.42578125" customWidth="1"/>
    <col min="12" max="12" width="12" customWidth="1"/>
  </cols>
  <sheetData>
    <row r="1" spans="1:11" ht="42" customHeight="1" x14ac:dyDescent="0.25">
      <c r="A1" s="303" t="s">
        <v>225</v>
      </c>
      <c r="B1" s="303"/>
      <c r="C1" s="303"/>
      <c r="D1" s="303"/>
      <c r="E1" s="303"/>
      <c r="F1" s="303"/>
      <c r="G1" s="303"/>
      <c r="H1" s="303"/>
      <c r="I1" s="303"/>
      <c r="J1" s="303"/>
      <c r="K1" s="2"/>
    </row>
    <row r="2" spans="1:11" ht="18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.75" x14ac:dyDescent="0.25">
      <c r="A3" s="303" t="s">
        <v>0</v>
      </c>
      <c r="B3" s="303"/>
      <c r="C3" s="303"/>
      <c r="D3" s="303"/>
      <c r="E3" s="303"/>
      <c r="F3" s="303"/>
      <c r="G3" s="303"/>
      <c r="H3" s="303"/>
      <c r="I3" s="304"/>
      <c r="J3" s="304"/>
      <c r="K3" s="41"/>
    </row>
    <row r="4" spans="1:11" ht="18" x14ac:dyDescent="0.25">
      <c r="A4" s="3"/>
      <c r="B4" s="3"/>
      <c r="C4" s="3"/>
      <c r="D4" s="3"/>
      <c r="E4" s="3"/>
      <c r="F4" s="3"/>
      <c r="G4" s="3"/>
      <c r="H4" s="3"/>
      <c r="I4" s="4"/>
      <c r="J4" s="4"/>
      <c r="K4" s="4"/>
    </row>
    <row r="5" spans="1:11" ht="15.75" x14ac:dyDescent="0.25">
      <c r="A5" s="303" t="s">
        <v>1</v>
      </c>
      <c r="B5" s="305"/>
      <c r="C5" s="305"/>
      <c r="D5" s="305"/>
      <c r="E5" s="305"/>
      <c r="F5" s="305"/>
      <c r="G5" s="305"/>
      <c r="H5" s="305"/>
      <c r="I5" s="305"/>
      <c r="J5" s="305"/>
      <c r="K5" s="42"/>
    </row>
    <row r="6" spans="1:11" ht="18" x14ac:dyDescent="0.25">
      <c r="A6" s="126"/>
      <c r="B6" s="127"/>
      <c r="C6" s="127"/>
      <c r="D6" s="127"/>
      <c r="E6" s="128"/>
      <c r="F6" s="129"/>
      <c r="G6" s="129"/>
      <c r="H6" s="129"/>
      <c r="I6" s="129"/>
      <c r="J6" s="163" t="s">
        <v>2</v>
      </c>
      <c r="K6" s="164"/>
    </row>
    <row r="7" spans="1:11" ht="25.5" x14ac:dyDescent="0.25">
      <c r="A7" s="130"/>
      <c r="B7" s="131"/>
      <c r="C7" s="131"/>
      <c r="D7" s="132"/>
      <c r="E7" s="133"/>
      <c r="F7" s="5" t="s">
        <v>219</v>
      </c>
      <c r="G7" s="5" t="s">
        <v>227</v>
      </c>
      <c r="H7" s="5" t="s">
        <v>272</v>
      </c>
      <c r="I7" s="5" t="s">
        <v>229</v>
      </c>
      <c r="J7" s="5" t="s">
        <v>3</v>
      </c>
      <c r="K7" s="5" t="s">
        <v>4</v>
      </c>
    </row>
    <row r="8" spans="1:11" x14ac:dyDescent="0.25">
      <c r="A8" s="134"/>
      <c r="B8" s="135"/>
      <c r="C8" s="135"/>
      <c r="D8" s="136">
        <v>1</v>
      </c>
      <c r="E8" s="137"/>
      <c r="F8" s="7">
        <v>2</v>
      </c>
      <c r="G8" s="7">
        <v>3</v>
      </c>
      <c r="H8" s="7">
        <v>4</v>
      </c>
      <c r="I8" s="7">
        <v>5</v>
      </c>
      <c r="J8" s="7">
        <v>6</v>
      </c>
      <c r="K8" s="7">
        <v>7</v>
      </c>
    </row>
    <row r="9" spans="1:11" x14ac:dyDescent="0.25">
      <c r="A9" s="306" t="s">
        <v>5</v>
      </c>
      <c r="B9" s="307"/>
      <c r="C9" s="307"/>
      <c r="D9" s="307"/>
      <c r="E9" s="308"/>
      <c r="F9" s="8">
        <f>F10+F11</f>
        <v>1572725.5</v>
      </c>
      <c r="G9" s="8">
        <f t="shared" ref="G9:I9" si="0">G10+G11</f>
        <v>1844387</v>
      </c>
      <c r="H9" s="139">
        <f t="shared" si="0"/>
        <v>0</v>
      </c>
      <c r="I9" s="8">
        <f t="shared" si="0"/>
        <v>1042985.9</v>
      </c>
      <c r="J9" s="8">
        <f t="shared" ref="J9:J15" si="1">SUM(I9/F9*100)</f>
        <v>66.317097293837989</v>
      </c>
      <c r="K9" s="8">
        <f>SUM(I9/G9*100)</f>
        <v>56.549189513914378</v>
      </c>
    </row>
    <row r="10" spans="1:11" x14ac:dyDescent="0.25">
      <c r="A10" s="309" t="s">
        <v>6</v>
      </c>
      <c r="B10" s="310"/>
      <c r="C10" s="310"/>
      <c r="D10" s="310"/>
      <c r="E10" s="311"/>
      <c r="F10" s="140">
        <v>1572425.8</v>
      </c>
      <c r="G10" s="140">
        <v>1844387</v>
      </c>
      <c r="H10" s="141"/>
      <c r="I10" s="140">
        <v>1042985.9</v>
      </c>
      <c r="J10" s="140">
        <f t="shared" si="1"/>
        <v>66.329737148805364</v>
      </c>
      <c r="K10" s="8">
        <f t="shared" ref="K10:K15" si="2">SUM(I10/G10*100)</f>
        <v>56.549189513914378</v>
      </c>
    </row>
    <row r="11" spans="1:11" x14ac:dyDescent="0.25">
      <c r="A11" s="312" t="s">
        <v>7</v>
      </c>
      <c r="B11" s="311"/>
      <c r="C11" s="311"/>
      <c r="D11" s="311"/>
      <c r="E11" s="311"/>
      <c r="F11" s="140">
        <v>299.7</v>
      </c>
      <c r="G11" s="140">
        <v>0</v>
      </c>
      <c r="H11" s="141"/>
      <c r="I11" s="140">
        <v>0</v>
      </c>
      <c r="J11" s="140">
        <f t="shared" si="1"/>
        <v>0</v>
      </c>
      <c r="K11" s="8" t="e">
        <f t="shared" si="2"/>
        <v>#DIV/0!</v>
      </c>
    </row>
    <row r="12" spans="1:11" x14ac:dyDescent="0.25">
      <c r="A12" s="142" t="s">
        <v>8</v>
      </c>
      <c r="B12" s="138"/>
      <c r="C12" s="138"/>
      <c r="D12" s="138"/>
      <c r="E12" s="138"/>
      <c r="F12" s="8">
        <f>F13+F14</f>
        <v>1287095.48</v>
      </c>
      <c r="G12" s="8">
        <f t="shared" ref="G12:I12" si="3">G13+G14</f>
        <v>1844387</v>
      </c>
      <c r="H12" s="139">
        <f t="shared" si="3"/>
        <v>0</v>
      </c>
      <c r="I12" s="8">
        <f t="shared" si="3"/>
        <v>1042985.9</v>
      </c>
      <c r="J12" s="8">
        <f t="shared" si="1"/>
        <v>81.034073711454568</v>
      </c>
      <c r="K12" s="8">
        <f t="shared" si="2"/>
        <v>56.549189513914378</v>
      </c>
    </row>
    <row r="13" spans="1:11" x14ac:dyDescent="0.25">
      <c r="A13" s="313" t="s">
        <v>9</v>
      </c>
      <c r="B13" s="310"/>
      <c r="C13" s="310"/>
      <c r="D13" s="310"/>
      <c r="E13" s="310"/>
      <c r="F13" s="140">
        <v>1277437.2</v>
      </c>
      <c r="G13" s="140">
        <v>1844387</v>
      </c>
      <c r="H13" s="141"/>
      <c r="I13" s="140">
        <f>I10-I14</f>
        <v>1025734.63</v>
      </c>
      <c r="J13" s="165">
        <f t="shared" si="1"/>
        <v>80.296286189254545</v>
      </c>
      <c r="K13" s="8">
        <f t="shared" si="2"/>
        <v>55.613850563900094</v>
      </c>
    </row>
    <row r="14" spans="1:11" x14ac:dyDescent="0.25">
      <c r="A14" s="312" t="s">
        <v>10</v>
      </c>
      <c r="B14" s="311"/>
      <c r="C14" s="311"/>
      <c r="D14" s="311"/>
      <c r="E14" s="311"/>
      <c r="F14" s="140">
        <v>9658.2800000000007</v>
      </c>
      <c r="G14" s="140">
        <v>0</v>
      </c>
      <c r="H14" s="141"/>
      <c r="I14" s="140">
        <v>17251.27</v>
      </c>
      <c r="J14" s="165">
        <f t="shared" si="1"/>
        <v>178.61637889976268</v>
      </c>
      <c r="K14" s="8" t="e">
        <f t="shared" si="2"/>
        <v>#DIV/0!</v>
      </c>
    </row>
    <row r="15" spans="1:11" x14ac:dyDescent="0.25">
      <c r="A15" s="314" t="s">
        <v>11</v>
      </c>
      <c r="B15" s="307"/>
      <c r="C15" s="307"/>
      <c r="D15" s="307"/>
      <c r="E15" s="307"/>
      <c r="F15" s="8">
        <f>F9-F12</f>
        <v>285630.02</v>
      </c>
      <c r="G15" s="8">
        <f t="shared" ref="G15:I15" si="4">G9-G12</f>
        <v>0</v>
      </c>
      <c r="H15" s="139">
        <f t="shared" si="4"/>
        <v>0</v>
      </c>
      <c r="I15" s="8">
        <f t="shared" si="4"/>
        <v>0</v>
      </c>
      <c r="J15" s="166">
        <f t="shared" si="1"/>
        <v>0</v>
      </c>
      <c r="K15" s="8" t="e">
        <f t="shared" si="2"/>
        <v>#DIV/0!</v>
      </c>
    </row>
    <row r="16" spans="1:11" ht="18" x14ac:dyDescent="0.25">
      <c r="A16" s="3"/>
      <c r="B16" s="143"/>
      <c r="C16" s="143"/>
      <c r="D16" s="143"/>
      <c r="E16" s="143"/>
      <c r="F16" s="143"/>
      <c r="G16" s="143"/>
      <c r="H16" s="144"/>
      <c r="I16" s="144"/>
      <c r="J16" s="144"/>
      <c r="K16" s="144"/>
    </row>
    <row r="17" spans="1:15" ht="15.75" x14ac:dyDescent="0.25">
      <c r="A17" s="303" t="s">
        <v>12</v>
      </c>
      <c r="B17" s="305"/>
      <c r="C17" s="305"/>
      <c r="D17" s="305"/>
      <c r="E17" s="305"/>
      <c r="F17" s="305"/>
      <c r="G17" s="305"/>
      <c r="H17" s="305"/>
      <c r="I17" s="305"/>
      <c r="J17" s="305"/>
      <c r="K17" s="42"/>
    </row>
    <row r="18" spans="1:15" ht="18" x14ac:dyDescent="0.25">
      <c r="A18" s="3"/>
      <c r="B18" s="143"/>
      <c r="C18" s="143"/>
      <c r="D18" s="143"/>
      <c r="E18" s="143"/>
      <c r="F18" s="143"/>
      <c r="G18" s="143"/>
      <c r="H18" s="144"/>
      <c r="I18" s="144"/>
      <c r="J18" s="144"/>
      <c r="K18" s="144"/>
      <c r="O18" s="175"/>
    </row>
    <row r="19" spans="1:15" ht="25.5" x14ac:dyDescent="0.25">
      <c r="A19" s="134"/>
      <c r="B19" s="135"/>
      <c r="C19" s="135"/>
      <c r="D19" s="136"/>
      <c r="E19" s="137"/>
      <c r="F19" s="5" t="s">
        <v>219</v>
      </c>
      <c r="G19" s="5" t="s">
        <v>227</v>
      </c>
      <c r="H19" s="5" t="s">
        <v>272</v>
      </c>
      <c r="I19" s="5" t="s">
        <v>229</v>
      </c>
      <c r="J19" s="5" t="s">
        <v>3</v>
      </c>
      <c r="K19" s="5" t="s">
        <v>4</v>
      </c>
    </row>
    <row r="20" spans="1:15" x14ac:dyDescent="0.25">
      <c r="A20" s="134"/>
      <c r="B20" s="135"/>
      <c r="C20" s="145"/>
      <c r="D20" s="136">
        <v>1</v>
      </c>
      <c r="E20" s="146"/>
      <c r="F20" s="7"/>
      <c r="G20" s="7">
        <v>3</v>
      </c>
      <c r="H20" s="7">
        <v>4</v>
      </c>
      <c r="I20" s="7">
        <v>5</v>
      </c>
      <c r="J20" s="7">
        <v>6</v>
      </c>
      <c r="K20" s="7">
        <v>7</v>
      </c>
    </row>
    <row r="21" spans="1:15" x14ac:dyDescent="0.25">
      <c r="A21" s="312" t="s">
        <v>13</v>
      </c>
      <c r="B21" s="311"/>
      <c r="C21" s="311"/>
      <c r="D21" s="311"/>
      <c r="E21" s="311"/>
      <c r="F21" s="140">
        <v>0</v>
      </c>
      <c r="G21" s="31">
        <v>0</v>
      </c>
      <c r="H21" s="141"/>
      <c r="I21" s="140">
        <v>0</v>
      </c>
      <c r="J21" s="167" t="e">
        <f>SUM(I21/F21*100)</f>
        <v>#DIV/0!</v>
      </c>
      <c r="K21" s="167" t="e">
        <f>SUM(I21/H21*100)</f>
        <v>#DIV/0!</v>
      </c>
    </row>
    <row r="22" spans="1:15" x14ac:dyDescent="0.25">
      <c r="A22" s="312" t="s">
        <v>14</v>
      </c>
      <c r="B22" s="311"/>
      <c r="C22" s="311"/>
      <c r="D22" s="311"/>
      <c r="E22" s="311"/>
      <c r="F22" s="140">
        <v>0</v>
      </c>
      <c r="G22" s="31">
        <v>0</v>
      </c>
      <c r="H22" s="141"/>
      <c r="I22" s="140">
        <v>0</v>
      </c>
      <c r="J22" s="167" t="e">
        <f>SUM(I22/F22*100)</f>
        <v>#DIV/0!</v>
      </c>
      <c r="K22" s="167" t="e">
        <f>SUM(I22/H22*100)</f>
        <v>#DIV/0!</v>
      </c>
    </row>
    <row r="23" spans="1:15" x14ac:dyDescent="0.25">
      <c r="A23" s="314" t="s">
        <v>15</v>
      </c>
      <c r="B23" s="307"/>
      <c r="C23" s="307"/>
      <c r="D23" s="307"/>
      <c r="E23" s="307"/>
      <c r="F23" s="8">
        <f>F21-F22</f>
        <v>0</v>
      </c>
      <c r="G23" s="139">
        <f t="shared" ref="G23:I23" si="5">G21-G22</f>
        <v>0</v>
      </c>
      <c r="H23" s="139">
        <f t="shared" si="5"/>
        <v>0</v>
      </c>
      <c r="I23" s="8">
        <f t="shared" si="5"/>
        <v>0</v>
      </c>
      <c r="J23" s="168" t="e">
        <f>SUM(I23/F23*100)</f>
        <v>#DIV/0!</v>
      </c>
      <c r="K23" s="168" t="e">
        <f>SUM(I23/H23*100)</f>
        <v>#DIV/0!</v>
      </c>
    </row>
    <row r="24" spans="1:15" x14ac:dyDescent="0.25">
      <c r="A24" s="306" t="s">
        <v>16</v>
      </c>
      <c r="B24" s="315"/>
      <c r="C24" s="315"/>
      <c r="D24" s="315"/>
      <c r="E24" s="315"/>
      <c r="F24" s="8">
        <v>1122.03</v>
      </c>
      <c r="G24" s="8"/>
      <c r="H24" s="139"/>
      <c r="I24" s="8">
        <v>72207.820000000007</v>
      </c>
      <c r="J24" s="166"/>
      <c r="K24" s="168"/>
    </row>
    <row r="25" spans="1:15" x14ac:dyDescent="0.25">
      <c r="A25" s="306" t="s">
        <v>17</v>
      </c>
      <c r="B25" s="315"/>
      <c r="C25" s="315"/>
      <c r="D25" s="315"/>
      <c r="E25" s="315"/>
      <c r="F25" s="8">
        <f>SUM(F15+F24)</f>
        <v>286752.05000000005</v>
      </c>
      <c r="G25" s="8">
        <f t="shared" ref="G25:I25" si="6">SUM(G15+G24)</f>
        <v>0</v>
      </c>
      <c r="H25" s="8">
        <f t="shared" si="6"/>
        <v>0</v>
      </c>
      <c r="I25" s="8">
        <f t="shared" si="6"/>
        <v>72207.820000000007</v>
      </c>
      <c r="J25" s="166">
        <f>SUM(I25/F25*100)</f>
        <v>25.181274205363135</v>
      </c>
      <c r="K25" s="168" t="e">
        <f>SUM(I25/H25*100)</f>
        <v>#DIV/0!</v>
      </c>
    </row>
    <row r="26" spans="1:15" ht="18" x14ac:dyDescent="0.25">
      <c r="A26" s="3"/>
      <c r="B26" s="143"/>
      <c r="C26" s="143"/>
      <c r="D26" s="143"/>
      <c r="E26" s="143"/>
      <c r="F26" s="143"/>
      <c r="G26" s="143"/>
      <c r="H26" s="144"/>
      <c r="I26" s="144"/>
      <c r="J26" s="144"/>
      <c r="K26" s="144"/>
    </row>
    <row r="27" spans="1:15" ht="15.75" x14ac:dyDescent="0.25">
      <c r="A27" s="303"/>
      <c r="B27" s="305"/>
      <c r="C27" s="305"/>
      <c r="D27" s="305"/>
      <c r="E27" s="305"/>
      <c r="F27" s="305"/>
      <c r="G27" s="305"/>
      <c r="H27" s="305"/>
      <c r="I27" s="305"/>
      <c r="J27" s="305"/>
      <c r="K27" s="42"/>
    </row>
    <row r="28" spans="1:15" ht="15.75" x14ac:dyDescent="0.25">
      <c r="A28" s="2"/>
      <c r="B28" s="42"/>
      <c r="C28" s="42"/>
      <c r="D28" s="42"/>
      <c r="E28" s="42"/>
      <c r="F28" s="42"/>
      <c r="G28" s="42"/>
      <c r="H28" s="42"/>
      <c r="I28" s="42"/>
      <c r="J28" s="42"/>
      <c r="K28" s="42"/>
    </row>
    <row r="29" spans="1:15" x14ac:dyDescent="0.25">
      <c r="A29" s="147"/>
      <c r="B29" s="147"/>
      <c r="C29" s="147"/>
      <c r="D29" s="148"/>
      <c r="E29" s="149"/>
      <c r="F29" s="150"/>
      <c r="G29" s="150"/>
      <c r="H29" s="150"/>
      <c r="I29" s="150"/>
      <c r="J29" s="150"/>
      <c r="K29" s="150"/>
    </row>
    <row r="30" spans="1:15" ht="15" customHeight="1" x14ac:dyDescent="0.25">
      <c r="A30" s="316"/>
      <c r="B30" s="316"/>
      <c r="C30" s="316"/>
      <c r="D30" s="316"/>
      <c r="E30" s="316"/>
      <c r="F30" s="151"/>
      <c r="G30" s="151"/>
      <c r="H30" s="151"/>
      <c r="I30" s="151"/>
      <c r="J30" s="169"/>
      <c r="K30" s="169"/>
    </row>
    <row r="31" spans="1:15" ht="15" customHeight="1" x14ac:dyDescent="0.25">
      <c r="A31" s="316"/>
      <c r="B31" s="317"/>
      <c r="C31" s="317"/>
      <c r="D31" s="317"/>
      <c r="E31" s="317"/>
      <c r="F31" s="151"/>
      <c r="G31" s="151"/>
      <c r="H31" s="151"/>
      <c r="I31" s="151"/>
      <c r="J31" s="151"/>
      <c r="K31" s="151"/>
    </row>
    <row r="32" spans="1:15" ht="45" customHeight="1" x14ac:dyDescent="0.25">
      <c r="A32" s="316"/>
      <c r="B32" s="316"/>
      <c r="C32" s="316"/>
      <c r="D32" s="316"/>
      <c r="E32" s="316"/>
      <c r="F32" s="151"/>
      <c r="G32" s="151"/>
      <c r="H32" s="151"/>
      <c r="I32" s="151"/>
      <c r="J32" s="151"/>
      <c r="K32" s="151"/>
    </row>
    <row r="33" spans="1:11" ht="15.75" x14ac:dyDescent="0.25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</row>
    <row r="34" spans="1:11" ht="15.75" x14ac:dyDescent="0.25">
      <c r="A34" s="318"/>
      <c r="B34" s="318"/>
      <c r="C34" s="318"/>
      <c r="D34" s="318"/>
      <c r="E34" s="318"/>
      <c r="F34" s="318"/>
      <c r="G34" s="318"/>
      <c r="H34" s="318"/>
      <c r="I34" s="318"/>
      <c r="J34" s="318"/>
      <c r="K34" s="152"/>
    </row>
    <row r="35" spans="1:11" ht="18" x14ac:dyDescent="0.25">
      <c r="A35" s="154"/>
      <c r="B35" s="155"/>
      <c r="C35" s="155"/>
      <c r="D35" s="155"/>
      <c r="E35" s="155"/>
      <c r="F35" s="155"/>
      <c r="G35" s="155"/>
      <c r="H35" s="156"/>
      <c r="I35" s="156"/>
      <c r="J35" s="156"/>
      <c r="K35" s="156"/>
    </row>
    <row r="36" spans="1:11" x14ac:dyDescent="0.25">
      <c r="A36" s="157"/>
      <c r="B36" s="157"/>
      <c r="C36" s="157"/>
      <c r="D36" s="158"/>
      <c r="E36" s="159"/>
      <c r="F36" s="160"/>
      <c r="G36" s="160"/>
      <c r="H36" s="160"/>
      <c r="I36" s="160"/>
      <c r="J36" s="160"/>
      <c r="K36" s="160"/>
    </row>
    <row r="37" spans="1:11" x14ac:dyDescent="0.25">
      <c r="A37" s="316"/>
      <c r="B37" s="316"/>
      <c r="C37" s="316"/>
      <c r="D37" s="316"/>
      <c r="E37" s="316"/>
      <c r="F37" s="151"/>
      <c r="G37" s="151"/>
      <c r="H37" s="151"/>
      <c r="I37" s="151"/>
      <c r="J37" s="169"/>
      <c r="K37" s="169"/>
    </row>
    <row r="38" spans="1:11" ht="28.5" customHeight="1" x14ac:dyDescent="0.25">
      <c r="A38" s="316"/>
      <c r="B38" s="316"/>
      <c r="C38" s="316"/>
      <c r="D38" s="316"/>
      <c r="E38" s="316"/>
      <c r="F38" s="151"/>
      <c r="G38" s="151"/>
      <c r="H38" s="151"/>
      <c r="I38" s="151"/>
      <c r="J38" s="169"/>
      <c r="K38" s="169"/>
    </row>
    <row r="39" spans="1:11" x14ac:dyDescent="0.25">
      <c r="A39" s="316"/>
      <c r="B39" s="319"/>
      <c r="C39" s="319"/>
      <c r="D39" s="319"/>
      <c r="E39" s="319"/>
      <c r="F39" s="151"/>
      <c r="G39" s="151"/>
      <c r="H39" s="151"/>
      <c r="I39" s="151"/>
      <c r="J39" s="169"/>
      <c r="K39" s="169"/>
    </row>
    <row r="40" spans="1:11" ht="15" customHeight="1" x14ac:dyDescent="0.25">
      <c r="A40" s="316"/>
      <c r="B40" s="317"/>
      <c r="C40" s="317"/>
      <c r="D40" s="317"/>
      <c r="E40" s="317"/>
      <c r="F40" s="161"/>
      <c r="G40" s="161"/>
      <c r="H40" s="161"/>
      <c r="I40" s="161"/>
      <c r="J40" s="161"/>
      <c r="K40" s="161"/>
    </row>
    <row r="41" spans="1:11" ht="17.25" customHeight="1" x14ac:dyDescent="0.25"/>
    <row r="42" spans="1:11" x14ac:dyDescent="0.25">
      <c r="A42" s="320"/>
      <c r="B42" s="321"/>
      <c r="C42" s="321"/>
      <c r="D42" s="321"/>
      <c r="E42" s="321"/>
      <c r="F42" s="321"/>
      <c r="G42" s="321"/>
      <c r="H42" s="321"/>
      <c r="I42" s="321"/>
      <c r="J42" s="321"/>
      <c r="K42" s="162"/>
    </row>
    <row r="43" spans="1:11" ht="9" customHeight="1" x14ac:dyDescent="0.25"/>
  </sheetData>
  <mergeCells count="25">
    <mergeCell ref="A37:E37"/>
    <mergeCell ref="A38:E38"/>
    <mergeCell ref="A39:E39"/>
    <mergeCell ref="A40:E40"/>
    <mergeCell ref="A42:J42"/>
    <mergeCell ref="A27:J27"/>
    <mergeCell ref="A30:E30"/>
    <mergeCell ref="A31:E31"/>
    <mergeCell ref="A32:E32"/>
    <mergeCell ref="A34:J34"/>
    <mergeCell ref="A21:E21"/>
    <mergeCell ref="A22:E22"/>
    <mergeCell ref="A23:E23"/>
    <mergeCell ref="A24:E24"/>
    <mergeCell ref="A25:E25"/>
    <mergeCell ref="A11:E11"/>
    <mergeCell ref="A13:E13"/>
    <mergeCell ref="A14:E14"/>
    <mergeCell ref="A15:E15"/>
    <mergeCell ref="A17:J17"/>
    <mergeCell ref="A1:J1"/>
    <mergeCell ref="A3:J3"/>
    <mergeCell ref="A5:J5"/>
    <mergeCell ref="A9:E9"/>
    <mergeCell ref="A10:E10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4"/>
  <sheetViews>
    <sheetView topLeftCell="A15" workbookViewId="0">
      <selection activeCell="N25" sqref="N25:N29"/>
    </sheetView>
  </sheetViews>
  <sheetFormatPr defaultColWidth="9" defaultRowHeight="15" x14ac:dyDescent="0.25"/>
  <cols>
    <col min="1" max="1" width="5.140625" customWidth="1"/>
    <col min="2" max="2" width="3.42578125" customWidth="1"/>
    <col min="3" max="3" width="4.85546875" customWidth="1"/>
    <col min="4" max="4" width="16.85546875" customWidth="1"/>
    <col min="5" max="5" width="31.85546875" customWidth="1"/>
    <col min="6" max="8" width="25.28515625" customWidth="1"/>
    <col min="9" max="9" width="23.85546875" customWidth="1"/>
    <col min="10" max="10" width="12.7109375" customWidth="1"/>
    <col min="11" max="11" width="11.7109375" customWidth="1"/>
  </cols>
  <sheetData>
    <row r="1" spans="1:11" ht="42" customHeight="1" x14ac:dyDescent="0.25">
      <c r="A1" s="303"/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1" ht="18" customHeight="1" x14ac:dyDescent="0.25">
      <c r="A2" s="3"/>
      <c r="B2" s="3"/>
      <c r="C2" s="3"/>
      <c r="D2" s="3"/>
      <c r="E2" s="3"/>
      <c r="F2" s="3"/>
      <c r="G2" s="3"/>
      <c r="H2" s="3"/>
      <c r="I2" s="3"/>
    </row>
    <row r="3" spans="1:11" ht="15.75" customHeight="1" x14ac:dyDescent="0.25">
      <c r="A3" s="303" t="s">
        <v>0</v>
      </c>
      <c r="B3" s="303"/>
      <c r="C3" s="303"/>
      <c r="D3" s="303"/>
      <c r="E3" s="303"/>
      <c r="F3" s="303"/>
      <c r="G3" s="303"/>
      <c r="H3" s="303"/>
      <c r="I3" s="2"/>
    </row>
    <row r="4" spans="1:11" ht="18" x14ac:dyDescent="0.25">
      <c r="A4" s="3"/>
      <c r="B4" s="3"/>
      <c r="C4" s="3"/>
      <c r="D4" s="3"/>
      <c r="E4" s="3"/>
      <c r="F4" s="3"/>
      <c r="G4" s="4"/>
      <c r="H4" s="4"/>
      <c r="I4" s="4"/>
    </row>
    <row r="5" spans="1:11" ht="18" customHeight="1" x14ac:dyDescent="0.25">
      <c r="A5" s="303" t="s">
        <v>18</v>
      </c>
      <c r="B5" s="303"/>
      <c r="C5" s="303"/>
      <c r="D5" s="303"/>
      <c r="E5" s="303"/>
      <c r="F5" s="303"/>
      <c r="G5" s="303"/>
      <c r="H5" s="303"/>
      <c r="I5" s="2"/>
    </row>
    <row r="6" spans="1:11" ht="18" x14ac:dyDescent="0.25">
      <c r="A6" s="3"/>
      <c r="B6" s="3"/>
      <c r="C6" s="3"/>
      <c r="D6" s="3"/>
      <c r="E6" s="3"/>
      <c r="F6" s="3"/>
      <c r="G6" s="4"/>
      <c r="H6" s="4"/>
      <c r="I6" s="4"/>
    </row>
    <row r="7" spans="1:11" ht="15.75" customHeight="1" x14ac:dyDescent="0.25">
      <c r="A7" s="303" t="s">
        <v>19</v>
      </c>
      <c r="B7" s="303"/>
      <c r="C7" s="303"/>
      <c r="D7" s="303"/>
      <c r="E7" s="303"/>
      <c r="F7" s="303"/>
      <c r="G7" s="303"/>
      <c r="H7" s="303"/>
      <c r="I7" s="2"/>
    </row>
    <row r="8" spans="1:11" ht="18" x14ac:dyDescent="0.25">
      <c r="A8" s="3"/>
      <c r="B8" s="3"/>
      <c r="C8" s="3"/>
      <c r="D8" s="3"/>
      <c r="E8" s="3"/>
      <c r="F8" s="3"/>
      <c r="G8" s="4"/>
      <c r="H8" s="4"/>
      <c r="I8" s="4"/>
    </row>
    <row r="9" spans="1:11" ht="38.25" x14ac:dyDescent="0.25">
      <c r="A9" s="20"/>
      <c r="B9" s="57"/>
      <c r="C9" s="57"/>
      <c r="D9" s="57"/>
      <c r="E9" s="58" t="s">
        <v>20</v>
      </c>
      <c r="F9" s="5" t="s">
        <v>220</v>
      </c>
      <c r="G9" s="5" t="s">
        <v>270</v>
      </c>
      <c r="H9" s="5" t="s">
        <v>271</v>
      </c>
      <c r="I9" s="58" t="s">
        <v>268</v>
      </c>
      <c r="J9" s="116" t="s">
        <v>21</v>
      </c>
      <c r="K9" s="116" t="s">
        <v>22</v>
      </c>
    </row>
    <row r="10" spans="1:11" x14ac:dyDescent="0.25">
      <c r="A10" s="59"/>
      <c r="B10" s="60"/>
      <c r="C10" s="15"/>
      <c r="D10" s="61">
        <v>1</v>
      </c>
      <c r="E10" s="62"/>
      <c r="F10" s="63">
        <v>2</v>
      </c>
      <c r="G10" s="63">
        <v>3</v>
      </c>
      <c r="H10" s="63">
        <v>4</v>
      </c>
      <c r="I10" s="117">
        <v>5</v>
      </c>
      <c r="J10" s="118">
        <v>6</v>
      </c>
      <c r="K10" s="118">
        <v>7</v>
      </c>
    </row>
    <row r="11" spans="1:11" ht="15.75" customHeight="1" x14ac:dyDescent="0.25">
      <c r="A11" s="197"/>
      <c r="B11" s="197"/>
      <c r="C11" s="197"/>
      <c r="D11" s="198"/>
      <c r="E11" s="199" t="s">
        <v>23</v>
      </c>
      <c r="F11" s="218">
        <f>SUM(F12+F38)</f>
        <v>1573725.5</v>
      </c>
      <c r="G11" s="218">
        <f>SUM(G12+G39)</f>
        <v>1844387</v>
      </c>
      <c r="H11" s="218">
        <f t="shared" ref="H11" si="0">SUM(H12)</f>
        <v>0</v>
      </c>
      <c r="I11" s="218">
        <f>I12</f>
        <v>1677045.6499999997</v>
      </c>
      <c r="J11" s="219">
        <f t="shared" ref="J11:J18" si="1">SUM(I11/F11*100)</f>
        <v>106.56532222423793</v>
      </c>
      <c r="K11" s="220">
        <f>SUM(I11/G11*100)</f>
        <v>90.926993629861826</v>
      </c>
    </row>
    <row r="12" spans="1:11" x14ac:dyDescent="0.25">
      <c r="A12" s="64">
        <v>6</v>
      </c>
      <c r="B12" s="200"/>
      <c r="C12" s="200"/>
      <c r="D12" s="201"/>
      <c r="E12" s="202" t="s">
        <v>24</v>
      </c>
      <c r="F12" s="221">
        <f>SUM(F13+F21+F25+F28+F34)</f>
        <v>1573425.8</v>
      </c>
      <c r="G12" s="221">
        <f>SUM(G13+G21+G25+G28+G34)</f>
        <v>1844387</v>
      </c>
      <c r="H12" s="221">
        <f>SUM(H13+H21+H28+H34)</f>
        <v>0</v>
      </c>
      <c r="I12" s="221">
        <f>I13+I21+I25+I28+I34+I38</f>
        <v>1677045.6499999997</v>
      </c>
      <c r="J12" s="222">
        <f t="shared" si="1"/>
        <v>106.58562037053159</v>
      </c>
      <c r="K12" s="223">
        <f t="shared" ref="K12:K18" si="2">SUM(I12/G12*100)</f>
        <v>90.926993629861826</v>
      </c>
    </row>
    <row r="13" spans="1:11" ht="39" x14ac:dyDescent="0.25">
      <c r="A13" s="65"/>
      <c r="B13" s="65">
        <v>63</v>
      </c>
      <c r="C13" s="65"/>
      <c r="D13" s="66"/>
      <c r="E13" s="67" t="s">
        <v>25</v>
      </c>
      <c r="F13" s="224">
        <f>SUM(F14+F19)</f>
        <v>1442248.28</v>
      </c>
      <c r="G13" s="224">
        <f>SUM(G14+G16+G19)</f>
        <v>1716212</v>
      </c>
      <c r="H13" s="224">
        <f>SUM(H14+H16)</f>
        <v>0</v>
      </c>
      <c r="I13" s="224">
        <f>SUM(I14+I16+I19+I15)</f>
        <v>1553762.8799999997</v>
      </c>
      <c r="J13" s="225">
        <f t="shared" si="1"/>
        <v>107.73199743389534</v>
      </c>
      <c r="K13" s="226">
        <f t="shared" si="2"/>
        <v>90.53443747042904</v>
      </c>
    </row>
    <row r="14" spans="1:11" ht="26.25" x14ac:dyDescent="0.25">
      <c r="A14" s="53"/>
      <c r="B14" s="68"/>
      <c r="C14" s="68">
        <v>631</v>
      </c>
      <c r="D14" s="69"/>
      <c r="E14" s="70" t="s">
        <v>26</v>
      </c>
      <c r="F14" s="227">
        <f>SUM(F15)</f>
        <v>1290464.49</v>
      </c>
      <c r="G14" s="227">
        <v>0</v>
      </c>
      <c r="H14" s="227">
        <f t="shared" ref="H14" si="3">SUM(H15)</f>
        <v>0</v>
      </c>
      <c r="I14" s="227">
        <v>61833.88</v>
      </c>
      <c r="J14" s="228">
        <f t="shared" si="1"/>
        <v>4.7915987211705451</v>
      </c>
      <c r="K14" s="226" t="e">
        <f t="shared" si="2"/>
        <v>#DIV/0!</v>
      </c>
    </row>
    <row r="15" spans="1:11" ht="24" x14ac:dyDescent="0.25">
      <c r="A15" s="24"/>
      <c r="B15" s="38"/>
      <c r="C15" s="38">
        <v>632</v>
      </c>
      <c r="D15" s="71"/>
      <c r="E15" s="186" t="s">
        <v>267</v>
      </c>
      <c r="F15" s="229">
        <v>1290464.49</v>
      </c>
      <c r="G15" s="229">
        <v>1576212</v>
      </c>
      <c r="H15" s="229">
        <v>0</v>
      </c>
      <c r="I15" s="230">
        <v>10774.66</v>
      </c>
      <c r="J15" s="118">
        <v>100</v>
      </c>
      <c r="K15" s="226">
        <v>81.871251456022407</v>
      </c>
    </row>
    <row r="16" spans="1:11" ht="26.25" x14ac:dyDescent="0.25">
      <c r="A16" s="73"/>
      <c r="B16" s="74"/>
      <c r="C16" s="74">
        <v>636</v>
      </c>
      <c r="D16" s="75"/>
      <c r="E16" s="70" t="s">
        <v>27</v>
      </c>
      <c r="F16" s="227">
        <f>SUM(F17+F18)</f>
        <v>1290464.49</v>
      </c>
      <c r="G16" s="227">
        <f t="shared" ref="G16:H16" si="4">SUM(G17+G18)</f>
        <v>1576212</v>
      </c>
      <c r="H16" s="227">
        <f t="shared" si="4"/>
        <v>0</v>
      </c>
      <c r="I16" s="227">
        <f>SUM(I17+I18)</f>
        <v>1378657.14</v>
      </c>
      <c r="J16" s="228">
        <f t="shared" si="1"/>
        <v>106.8341787537292</v>
      </c>
      <c r="K16" s="226">
        <f t="shared" si="2"/>
        <v>87.466479128442103</v>
      </c>
    </row>
    <row r="17" spans="1:14" ht="39" x14ac:dyDescent="0.25">
      <c r="A17" s="49"/>
      <c r="B17" s="52"/>
      <c r="C17" s="52"/>
      <c r="D17" s="71">
        <v>6361</v>
      </c>
      <c r="E17" s="72" t="s">
        <v>28</v>
      </c>
      <c r="F17" s="229">
        <v>1288405.96</v>
      </c>
      <c r="G17" s="229">
        <v>1576212</v>
      </c>
      <c r="H17" s="229">
        <v>0</v>
      </c>
      <c r="I17" s="231">
        <v>1378057.14</v>
      </c>
      <c r="J17" s="232">
        <f t="shared" si="1"/>
        <v>106.95830217985021</v>
      </c>
      <c r="K17" s="226">
        <f t="shared" si="2"/>
        <v>87.428413182998227</v>
      </c>
    </row>
    <row r="18" spans="1:14" ht="39" x14ac:dyDescent="0.25">
      <c r="A18" s="49"/>
      <c r="B18" s="52"/>
      <c r="C18" s="54"/>
      <c r="D18" s="71">
        <v>6362</v>
      </c>
      <c r="E18" s="72" t="s">
        <v>29</v>
      </c>
      <c r="F18" s="229">
        <v>2058.5300000000002</v>
      </c>
      <c r="G18" s="111">
        <v>0</v>
      </c>
      <c r="H18" s="229">
        <v>0</v>
      </c>
      <c r="I18" s="231">
        <v>600</v>
      </c>
      <c r="J18" s="232">
        <f t="shared" si="1"/>
        <v>29.147012674092675</v>
      </c>
      <c r="K18" s="226" t="e">
        <f t="shared" si="2"/>
        <v>#DIV/0!</v>
      </c>
    </row>
    <row r="19" spans="1:14" ht="26.25" x14ac:dyDescent="0.25">
      <c r="A19" s="76"/>
      <c r="B19" s="77"/>
      <c r="C19" s="78">
        <v>638</v>
      </c>
      <c r="D19" s="79"/>
      <c r="E19" s="80" t="s">
        <v>30</v>
      </c>
      <c r="F19" s="233">
        <f>SUM(F20)</f>
        <v>151783.79</v>
      </c>
      <c r="G19" s="233">
        <v>140000</v>
      </c>
      <c r="H19" s="229">
        <v>0</v>
      </c>
      <c r="I19" s="234">
        <f>SUM(I20)</f>
        <v>102497.2</v>
      </c>
      <c r="J19" s="235"/>
      <c r="K19" s="226">
        <f>SUM(I19/G19*100)</f>
        <v>73.212285714285713</v>
      </c>
    </row>
    <row r="20" spans="1:14" ht="26.25" x14ac:dyDescent="0.25">
      <c r="A20" s="49"/>
      <c r="B20" s="52"/>
      <c r="C20" s="54"/>
      <c r="D20" s="71">
        <v>6381</v>
      </c>
      <c r="E20" s="72" t="s">
        <v>31</v>
      </c>
      <c r="F20" s="229">
        <v>151783.79</v>
      </c>
      <c r="G20" s="236" t="s">
        <v>226</v>
      </c>
      <c r="H20" s="229">
        <v>0</v>
      </c>
      <c r="I20" s="231">
        <v>102497.2</v>
      </c>
      <c r="J20" s="232"/>
      <c r="K20" s="226" t="e">
        <f>SUM(I20/G20*100)</f>
        <v>#VALUE!</v>
      </c>
    </row>
    <row r="21" spans="1:14" x14ac:dyDescent="0.25">
      <c r="A21" s="81"/>
      <c r="B21" s="82">
        <v>64</v>
      </c>
      <c r="C21" s="83"/>
      <c r="D21" s="84"/>
      <c r="E21" s="67" t="s">
        <v>32</v>
      </c>
      <c r="F21" s="224">
        <f>SUM(F22)</f>
        <v>0.73</v>
      </c>
      <c r="G21" s="224">
        <f t="shared" ref="G21:I21" si="5">SUM(G22)</f>
        <v>3</v>
      </c>
      <c r="H21" s="229">
        <v>0</v>
      </c>
      <c r="I21" s="224">
        <f t="shared" si="5"/>
        <v>0.24</v>
      </c>
      <c r="J21" s="225">
        <f>SUM(I21/F21*100)</f>
        <v>32.87671232876712</v>
      </c>
      <c r="K21" s="226">
        <f t="shared" ref="K21:K33" si="6">SUM(I21/G21*100)</f>
        <v>8</v>
      </c>
    </row>
    <row r="22" spans="1:14" x14ac:dyDescent="0.25">
      <c r="A22" s="73"/>
      <c r="B22" s="74"/>
      <c r="C22" s="21">
        <v>641</v>
      </c>
      <c r="D22" s="75"/>
      <c r="E22" s="70" t="s">
        <v>33</v>
      </c>
      <c r="F22" s="227">
        <f>SUM(F23+F24)</f>
        <v>0.73</v>
      </c>
      <c r="G22" s="227">
        <f t="shared" ref="G22" si="7">SUM(G23)</f>
        <v>3</v>
      </c>
      <c r="H22" s="229">
        <v>0</v>
      </c>
      <c r="I22" s="227">
        <f>SUM(I23+I24)</f>
        <v>0.24</v>
      </c>
      <c r="J22" s="237">
        <f>SUM(I22/F22*100)</f>
        <v>32.87671232876712</v>
      </c>
      <c r="K22" s="226">
        <f t="shared" si="6"/>
        <v>8</v>
      </c>
    </row>
    <row r="23" spans="1:14" ht="26.25" x14ac:dyDescent="0.25">
      <c r="A23" s="49"/>
      <c r="B23" s="52"/>
      <c r="C23" s="54"/>
      <c r="D23" s="71">
        <v>6413</v>
      </c>
      <c r="E23" s="72" t="s">
        <v>34</v>
      </c>
      <c r="F23" s="238">
        <v>0.73</v>
      </c>
      <c r="G23" s="229">
        <v>3</v>
      </c>
      <c r="H23" s="229">
        <v>0</v>
      </c>
      <c r="I23" s="231">
        <v>0.24</v>
      </c>
      <c r="J23" s="118">
        <f>SUM(I23/F23*100)</f>
        <v>32.87671232876712</v>
      </c>
      <c r="K23" s="226">
        <f t="shared" si="6"/>
        <v>8</v>
      </c>
    </row>
    <row r="24" spans="1:14" x14ac:dyDescent="0.25">
      <c r="A24" s="49"/>
      <c r="B24" s="52"/>
      <c r="C24" s="54"/>
      <c r="D24" s="71">
        <v>6419</v>
      </c>
      <c r="E24" s="72" t="s">
        <v>35</v>
      </c>
      <c r="F24" s="229"/>
      <c r="G24" s="238">
        <v>0</v>
      </c>
      <c r="H24" s="229">
        <v>0</v>
      </c>
      <c r="I24" s="238">
        <v>0</v>
      </c>
      <c r="J24" s="118" t="e">
        <f>SUM(I24/F24*100)</f>
        <v>#DIV/0!</v>
      </c>
      <c r="K24" s="226" t="e">
        <f t="shared" si="6"/>
        <v>#DIV/0!</v>
      </c>
    </row>
    <row r="25" spans="1:14" ht="51.75" x14ac:dyDescent="0.25">
      <c r="A25" s="81"/>
      <c r="B25" s="82">
        <v>65</v>
      </c>
      <c r="C25" s="83"/>
      <c r="D25" s="84"/>
      <c r="E25" s="67" t="s">
        <v>36</v>
      </c>
      <c r="F25" s="224">
        <f>SUM(F26)</f>
        <v>15907.54</v>
      </c>
      <c r="G25" s="224">
        <f t="shared" ref="G25:I25" si="8">SUM(G26)</f>
        <v>9000</v>
      </c>
      <c r="H25" s="239">
        <v>0</v>
      </c>
      <c r="I25" s="224">
        <f t="shared" si="8"/>
        <v>9706.77</v>
      </c>
      <c r="J25" s="225">
        <f t="shared" ref="J25:J44" si="9">SUM(I25/F25*100)</f>
        <v>61.01993142874386</v>
      </c>
      <c r="K25" s="226">
        <f t="shared" si="6"/>
        <v>107.85299999999999</v>
      </c>
      <c r="N25" s="325"/>
    </row>
    <row r="26" spans="1:14" x14ac:dyDescent="0.25">
      <c r="A26" s="73"/>
      <c r="B26" s="74"/>
      <c r="C26" s="21">
        <v>652</v>
      </c>
      <c r="D26" s="75"/>
      <c r="E26" s="70" t="s">
        <v>37</v>
      </c>
      <c r="F26" s="227">
        <f>SUM(F27)</f>
        <v>15907.54</v>
      </c>
      <c r="G26" s="227">
        <f t="shared" ref="G26:I26" si="10">SUM(G27)</f>
        <v>9000</v>
      </c>
      <c r="H26" s="229">
        <v>0</v>
      </c>
      <c r="I26" s="227">
        <f t="shared" si="10"/>
        <v>9706.77</v>
      </c>
      <c r="J26" s="228">
        <f t="shared" si="9"/>
        <v>61.01993142874386</v>
      </c>
      <c r="K26" s="226">
        <f t="shared" si="6"/>
        <v>107.85299999999999</v>
      </c>
      <c r="N26" s="326"/>
    </row>
    <row r="27" spans="1:14" x14ac:dyDescent="0.25">
      <c r="A27" s="49"/>
      <c r="B27" s="52"/>
      <c r="C27" s="54"/>
      <c r="D27" s="71">
        <v>6526</v>
      </c>
      <c r="E27" s="72" t="s">
        <v>38</v>
      </c>
      <c r="F27" s="229">
        <v>15907.54</v>
      </c>
      <c r="G27" s="229">
        <v>9000</v>
      </c>
      <c r="H27" s="229">
        <v>0</v>
      </c>
      <c r="I27" s="231">
        <v>9706.77</v>
      </c>
      <c r="J27" s="232">
        <f t="shared" si="9"/>
        <v>61.01993142874386</v>
      </c>
      <c r="K27" s="226">
        <f t="shared" si="6"/>
        <v>107.85299999999999</v>
      </c>
      <c r="N27" s="326"/>
    </row>
    <row r="28" spans="1:14" ht="51.75" x14ac:dyDescent="0.25">
      <c r="A28" s="81"/>
      <c r="B28" s="81">
        <v>66</v>
      </c>
      <c r="C28" s="65"/>
      <c r="D28" s="84"/>
      <c r="E28" s="67" t="s">
        <v>39</v>
      </c>
      <c r="F28" s="224">
        <f>SUM(F29+F31)</f>
        <v>12163.59</v>
      </c>
      <c r="G28" s="224">
        <f t="shared" ref="G28:I28" si="11">SUM(G29+G31)</f>
        <v>26489</v>
      </c>
      <c r="H28" s="224">
        <f t="shared" si="11"/>
        <v>0</v>
      </c>
      <c r="I28" s="224">
        <f t="shared" si="11"/>
        <v>21914.52</v>
      </c>
      <c r="J28" s="240">
        <f t="shared" si="9"/>
        <v>180.16490197384161</v>
      </c>
      <c r="K28" s="226">
        <f t="shared" si="6"/>
        <v>82.730642908377064</v>
      </c>
      <c r="N28" s="325"/>
    </row>
    <row r="29" spans="1:14" ht="26.25" x14ac:dyDescent="0.25">
      <c r="A29" s="85"/>
      <c r="B29" s="85"/>
      <c r="C29" s="16">
        <v>661</v>
      </c>
      <c r="D29" s="75">
        <v>661</v>
      </c>
      <c r="E29" s="70" t="s">
        <v>40</v>
      </c>
      <c r="F29" s="227">
        <f>SUM(F30)</f>
        <v>8223.59</v>
      </c>
      <c r="G29" s="227">
        <f>SUM(G30)</f>
        <v>12361</v>
      </c>
      <c r="H29" s="229">
        <v>0</v>
      </c>
      <c r="I29" s="227">
        <f t="shared" ref="I29" si="12">SUM(I30)</f>
        <v>7617.22</v>
      </c>
      <c r="J29" s="228">
        <f t="shared" si="9"/>
        <v>92.626456328683702</v>
      </c>
      <c r="K29" s="226">
        <f t="shared" si="6"/>
        <v>61.623007847261547</v>
      </c>
      <c r="N29" s="325"/>
    </row>
    <row r="30" spans="1:14" x14ac:dyDescent="0.25">
      <c r="A30" s="38"/>
      <c r="B30" s="38"/>
      <c r="C30" s="17"/>
      <c r="D30" s="71">
        <v>6615</v>
      </c>
      <c r="E30" s="72" t="s">
        <v>41</v>
      </c>
      <c r="F30" s="229">
        <v>8223.59</v>
      </c>
      <c r="G30" s="229">
        <v>12361</v>
      </c>
      <c r="H30" s="229">
        <v>0</v>
      </c>
      <c r="I30" s="241">
        <v>7617.22</v>
      </c>
      <c r="J30" s="232">
        <f t="shared" si="9"/>
        <v>92.626456328683702</v>
      </c>
      <c r="K30" s="226">
        <f t="shared" si="6"/>
        <v>61.623007847261547</v>
      </c>
    </row>
    <row r="31" spans="1:14" ht="39" x14ac:dyDescent="0.25">
      <c r="A31" s="86"/>
      <c r="B31" s="87"/>
      <c r="C31" s="87">
        <v>663</v>
      </c>
      <c r="D31" s="88"/>
      <c r="E31" s="89" t="s">
        <v>42</v>
      </c>
      <c r="F31" s="237">
        <f>SUM(F32+F33)</f>
        <v>3940</v>
      </c>
      <c r="G31" s="237">
        <v>14128</v>
      </c>
      <c r="H31" s="229">
        <v>0</v>
      </c>
      <c r="I31" s="237">
        <f t="shared" ref="I31" si="13">SUM(I32+I33)</f>
        <v>14297.3</v>
      </c>
      <c r="J31" s="228">
        <f t="shared" si="9"/>
        <v>362.87563451776646</v>
      </c>
      <c r="K31" s="226">
        <f t="shared" si="6"/>
        <v>101.19832955832389</v>
      </c>
    </row>
    <row r="32" spans="1:14" x14ac:dyDescent="0.25">
      <c r="B32" s="20"/>
      <c r="C32" s="20"/>
      <c r="D32" s="20">
        <v>6631</v>
      </c>
      <c r="E32" s="90" t="s">
        <v>43</v>
      </c>
      <c r="F32" s="238">
        <v>3940</v>
      </c>
      <c r="G32" s="238">
        <v>12128</v>
      </c>
      <c r="H32" s="229">
        <v>0</v>
      </c>
      <c r="I32" s="238">
        <v>14297.3</v>
      </c>
      <c r="J32" s="232">
        <f t="shared" si="9"/>
        <v>362.87563451776646</v>
      </c>
      <c r="K32" s="226">
        <f t="shared" si="6"/>
        <v>117.88670844327176</v>
      </c>
    </row>
    <row r="33" spans="1:11" x14ac:dyDescent="0.25">
      <c r="A33" s="91"/>
      <c r="B33" s="20"/>
      <c r="C33" s="20"/>
      <c r="D33" s="92">
        <v>6632</v>
      </c>
      <c r="E33" s="90" t="s">
        <v>44</v>
      </c>
      <c r="F33" s="238">
        <v>0</v>
      </c>
      <c r="G33" s="238"/>
      <c r="H33" s="229">
        <v>0</v>
      </c>
      <c r="I33" s="238">
        <v>0</v>
      </c>
      <c r="J33" s="118" t="e">
        <f t="shared" si="9"/>
        <v>#DIV/0!</v>
      </c>
      <c r="K33" s="226" t="e">
        <f t="shared" si="6"/>
        <v>#DIV/0!</v>
      </c>
    </row>
    <row r="34" spans="1:11" ht="41.45" customHeight="1" x14ac:dyDescent="0.25">
      <c r="A34" s="93"/>
      <c r="B34" s="94">
        <v>67</v>
      </c>
      <c r="C34" s="94"/>
      <c r="D34" s="94"/>
      <c r="E34" s="95" t="s">
        <v>45</v>
      </c>
      <c r="F34" s="242">
        <f>SUM(F35)</f>
        <v>103105.66</v>
      </c>
      <c r="G34" s="242">
        <f t="shared" ref="G34:I34" si="14">SUM(G35)</f>
        <v>92683</v>
      </c>
      <c r="H34" s="242">
        <f t="shared" si="14"/>
        <v>0</v>
      </c>
      <c r="I34" s="242">
        <f t="shared" si="14"/>
        <v>91661.24</v>
      </c>
      <c r="J34" s="240">
        <f t="shared" si="9"/>
        <v>88.900298974857435</v>
      </c>
      <c r="K34" s="226">
        <f t="shared" ref="K34:K44" si="15">SUM(I34/G34*100)</f>
        <v>98.89757560717716</v>
      </c>
    </row>
    <row r="35" spans="1:11" ht="38.25" x14ac:dyDescent="0.25">
      <c r="A35" s="96"/>
      <c r="B35" s="97"/>
      <c r="C35" s="98">
        <v>671</v>
      </c>
      <c r="D35" s="98"/>
      <c r="E35" s="11" t="s">
        <v>46</v>
      </c>
      <c r="F35" s="243">
        <f>SUM(F36+F37)</f>
        <v>103105.66</v>
      </c>
      <c r="G35" s="243">
        <v>92683</v>
      </c>
      <c r="H35" s="229">
        <v>0</v>
      </c>
      <c r="I35" s="243">
        <f t="shared" ref="I35" si="16">SUM(I36+I37)</f>
        <v>91661.24</v>
      </c>
      <c r="J35" s="228">
        <f t="shared" si="9"/>
        <v>88.900298974857435</v>
      </c>
      <c r="K35" s="226">
        <f t="shared" si="15"/>
        <v>98.89757560717716</v>
      </c>
    </row>
    <row r="36" spans="1:11" ht="25.5" x14ac:dyDescent="0.25">
      <c r="A36" s="5"/>
      <c r="B36" s="23"/>
      <c r="C36" s="23"/>
      <c r="D36" s="6">
        <v>6711</v>
      </c>
      <c r="E36" s="10" t="s">
        <v>47</v>
      </c>
      <c r="F36" s="244">
        <v>96894.58</v>
      </c>
      <c r="G36" s="244">
        <v>92683</v>
      </c>
      <c r="H36" s="229">
        <v>0</v>
      </c>
      <c r="I36" s="245">
        <v>75737.86</v>
      </c>
      <c r="J36" s="232">
        <f t="shared" si="9"/>
        <v>78.165218322841184</v>
      </c>
      <c r="K36" s="226">
        <f t="shared" si="15"/>
        <v>81.71710022334193</v>
      </c>
    </row>
    <row r="37" spans="1:11" ht="25.5" x14ac:dyDescent="0.25">
      <c r="A37" s="5"/>
      <c r="B37" s="23"/>
      <c r="C37" s="23"/>
      <c r="D37" s="6">
        <v>6712</v>
      </c>
      <c r="E37" s="10" t="s">
        <v>48</v>
      </c>
      <c r="F37" s="238">
        <v>6211.08</v>
      </c>
      <c r="G37" s="238">
        <v>0</v>
      </c>
      <c r="H37" s="229">
        <v>0</v>
      </c>
      <c r="I37" s="238">
        <v>15923.38</v>
      </c>
      <c r="J37" s="118">
        <f t="shared" si="9"/>
        <v>256.37055069327715</v>
      </c>
      <c r="K37" s="226" t="e">
        <f t="shared" si="15"/>
        <v>#DIV/0!</v>
      </c>
    </row>
    <row r="38" spans="1:11" ht="25.5" x14ac:dyDescent="0.25">
      <c r="A38" s="203">
        <v>7</v>
      </c>
      <c r="B38" s="204"/>
      <c r="C38" s="204"/>
      <c r="D38" s="204"/>
      <c r="E38" s="205" t="s">
        <v>49</v>
      </c>
      <c r="F38" s="246">
        <f>SUM(F40)</f>
        <v>299.7</v>
      </c>
      <c r="G38" s="246">
        <f t="shared" ref="G38:I38" si="17">SUM(G40)</f>
        <v>0</v>
      </c>
      <c r="H38" s="246">
        <f t="shared" si="17"/>
        <v>0</v>
      </c>
      <c r="I38" s="246">
        <f t="shared" si="17"/>
        <v>0</v>
      </c>
      <c r="J38" s="222">
        <f t="shared" si="9"/>
        <v>0</v>
      </c>
      <c r="K38" s="223" t="e">
        <f t="shared" si="15"/>
        <v>#DIV/0!</v>
      </c>
    </row>
    <row r="39" spans="1:11" ht="25.5" x14ac:dyDescent="0.25">
      <c r="A39" s="55"/>
      <c r="B39" s="99">
        <v>72</v>
      </c>
      <c r="C39" s="14"/>
      <c r="D39" s="99"/>
      <c r="E39" s="100" t="s">
        <v>50</v>
      </c>
      <c r="F39" s="247">
        <f>SUM(F40)</f>
        <v>299.7</v>
      </c>
      <c r="G39" s="247">
        <f t="shared" ref="G39" si="18">SUM(G40)</f>
        <v>0</v>
      </c>
      <c r="H39" s="229">
        <v>0</v>
      </c>
      <c r="I39" s="247">
        <f>SUM(I40)</f>
        <v>0</v>
      </c>
      <c r="J39" s="240">
        <f t="shared" si="9"/>
        <v>0</v>
      </c>
      <c r="K39" s="226" t="e">
        <f t="shared" si="15"/>
        <v>#DIV/0!</v>
      </c>
    </row>
    <row r="40" spans="1:11" ht="27.75" customHeight="1" x14ac:dyDescent="0.25">
      <c r="A40" s="53"/>
      <c r="B40" s="53"/>
      <c r="C40" s="68">
        <v>721</v>
      </c>
      <c r="D40" s="101"/>
      <c r="E40" s="102" t="s">
        <v>51</v>
      </c>
      <c r="F40" s="227">
        <f>SUM(F41)</f>
        <v>299.7</v>
      </c>
      <c r="G40" s="227">
        <v>0</v>
      </c>
      <c r="H40" s="229">
        <v>0</v>
      </c>
      <c r="I40" s="227">
        <f>SUM(I41)</f>
        <v>0</v>
      </c>
      <c r="J40" s="228">
        <f t="shared" si="9"/>
        <v>0</v>
      </c>
      <c r="K40" s="226" t="e">
        <f t="shared" si="15"/>
        <v>#DIV/0!</v>
      </c>
    </row>
    <row r="41" spans="1:11" ht="15.75" customHeight="1" x14ac:dyDescent="0.25">
      <c r="A41" s="24"/>
      <c r="B41" s="38"/>
      <c r="C41" s="38"/>
      <c r="D41" s="71">
        <v>7211</v>
      </c>
      <c r="E41" s="72" t="s">
        <v>52</v>
      </c>
      <c r="F41" s="229">
        <v>299.7</v>
      </c>
      <c r="G41" s="229">
        <v>0</v>
      </c>
      <c r="H41" s="229">
        <v>0</v>
      </c>
      <c r="I41" s="248">
        <v>0</v>
      </c>
      <c r="J41" s="232">
        <f>SUM(I42/F41*100)</f>
        <v>0</v>
      </c>
      <c r="K41" s="226" t="e">
        <f>SUM(I42/G41*100)</f>
        <v>#DIV/0!</v>
      </c>
    </row>
    <row r="42" spans="1:11" x14ac:dyDescent="0.25">
      <c r="A42" s="49"/>
      <c r="B42" s="49"/>
      <c r="C42" s="49"/>
      <c r="D42" s="71" t="s">
        <v>53</v>
      </c>
      <c r="E42" s="72"/>
      <c r="F42" s="111">
        <v>0</v>
      </c>
      <c r="G42" s="111">
        <v>0</v>
      </c>
      <c r="H42" s="111">
        <v>0</v>
      </c>
      <c r="I42" s="231">
        <v>0</v>
      </c>
      <c r="J42" s="118" t="e">
        <f>SUM(#REF!/F42*100)</f>
        <v>#REF!</v>
      </c>
      <c r="K42" s="226" t="e">
        <f>SUM(#REF!/G42*100)</f>
        <v>#REF!</v>
      </c>
    </row>
    <row r="43" spans="1:11" x14ac:dyDescent="0.25">
      <c r="A43" s="49"/>
      <c r="B43" s="49"/>
      <c r="C43" s="49"/>
      <c r="D43" s="71"/>
      <c r="E43" s="72"/>
      <c r="F43" s="111"/>
      <c r="G43" s="111"/>
      <c r="H43" s="111"/>
      <c r="I43" s="249"/>
      <c r="J43" s="118" t="e">
        <f t="shared" si="9"/>
        <v>#DIV/0!</v>
      </c>
      <c r="K43" s="226" t="e">
        <f t="shared" si="15"/>
        <v>#DIV/0!</v>
      </c>
    </row>
    <row r="44" spans="1:11" x14ac:dyDescent="0.25">
      <c r="A44" s="49"/>
      <c r="B44" s="52"/>
      <c r="C44" s="54"/>
      <c r="D44" s="71"/>
      <c r="E44" s="72"/>
      <c r="F44" s="111"/>
      <c r="G44" s="111"/>
      <c r="H44" s="111"/>
      <c r="I44" s="249"/>
      <c r="J44" s="118" t="e">
        <f t="shared" si="9"/>
        <v>#DIV/0!</v>
      </c>
      <c r="K44" s="226" t="e">
        <f t="shared" si="15"/>
        <v>#DIV/0!</v>
      </c>
    </row>
    <row r="45" spans="1:11" ht="38.25" x14ac:dyDescent="0.25">
      <c r="A45" s="39"/>
      <c r="B45" s="103"/>
      <c r="C45" s="104"/>
      <c r="D45" s="105"/>
      <c r="E45" s="106" t="s">
        <v>20</v>
      </c>
      <c r="F45" s="5" t="s">
        <v>220</v>
      </c>
      <c r="G45" s="5" t="s">
        <v>270</v>
      </c>
      <c r="H45" s="5" t="s">
        <v>271</v>
      </c>
      <c r="I45" s="185" t="s">
        <v>268</v>
      </c>
      <c r="J45" s="116" t="s">
        <v>21</v>
      </c>
      <c r="K45" s="116" t="s">
        <v>54</v>
      </c>
    </row>
    <row r="46" spans="1:11" x14ac:dyDescent="0.25">
      <c r="A46" s="107"/>
      <c r="B46" s="107"/>
      <c r="C46" s="108"/>
      <c r="D46" s="109"/>
      <c r="E46" s="110">
        <v>1</v>
      </c>
      <c r="F46" s="111">
        <v>2</v>
      </c>
      <c r="G46" s="111">
        <v>3</v>
      </c>
      <c r="H46" s="111">
        <v>4</v>
      </c>
      <c r="I46" s="111">
        <v>5</v>
      </c>
      <c r="J46" s="118">
        <v>6</v>
      </c>
      <c r="K46" s="118">
        <v>7</v>
      </c>
    </row>
    <row r="47" spans="1:11" x14ac:dyDescent="0.25">
      <c r="A47" s="206"/>
      <c r="B47" s="207"/>
      <c r="C47" s="208"/>
      <c r="D47" s="209"/>
      <c r="E47" s="210" t="s">
        <v>55</v>
      </c>
      <c r="F47" s="250">
        <f>SUM(F48+F109)</f>
        <v>1616172.5299999998</v>
      </c>
      <c r="G47" s="250">
        <f>SUM(G48+G109)</f>
        <v>1844387</v>
      </c>
      <c r="H47" s="250">
        <f>SUM(H48+H109)</f>
        <v>0</v>
      </c>
      <c r="I47" s="250">
        <f>SUM(I48+I109)</f>
        <v>1819686.7299999997</v>
      </c>
      <c r="J47" s="251">
        <f t="shared" ref="J47:J56" si="19">SUM(I47/F47*100)</f>
        <v>112.59235608960634</v>
      </c>
      <c r="K47" s="252">
        <f>SUM(I47/G47*100)</f>
        <v>98.660787025716388</v>
      </c>
    </row>
    <row r="48" spans="1:11" x14ac:dyDescent="0.25">
      <c r="A48" s="211">
        <v>3</v>
      </c>
      <c r="B48" s="212"/>
      <c r="C48" s="213"/>
      <c r="D48" s="214"/>
      <c r="E48" s="215" t="s">
        <v>56</v>
      </c>
      <c r="F48" s="253">
        <f>SUM(F49+F60+F93+F99+F102+F105)</f>
        <v>1606514.2499999998</v>
      </c>
      <c r="G48" s="253">
        <f>G49+G60+G93+G99+G102+G105</f>
        <v>1826948</v>
      </c>
      <c r="H48" s="253">
        <f t="shared" ref="H48:I48" si="20">SUM(H49+H60+H93+H99+H102+H105)</f>
        <v>0</v>
      </c>
      <c r="I48" s="253">
        <f t="shared" si="20"/>
        <v>1801833.7599999998</v>
      </c>
      <c r="J48" s="254">
        <f t="shared" si="19"/>
        <v>112.15796934263112</v>
      </c>
      <c r="K48" s="255">
        <f t="shared" ref="K48:K69" si="21">SUM(I48/G48*100)</f>
        <v>98.625344563720461</v>
      </c>
    </row>
    <row r="49" spans="1:11" x14ac:dyDescent="0.25">
      <c r="A49" s="112"/>
      <c r="B49" s="112">
        <v>31</v>
      </c>
      <c r="C49" s="112"/>
      <c r="D49" s="112"/>
      <c r="E49" s="113" t="s">
        <v>57</v>
      </c>
      <c r="F49" s="256">
        <f>SUM(F50+F54+F56)</f>
        <v>1277437.2</v>
      </c>
      <c r="G49" s="256">
        <f>SUM(G50+G54+G56)</f>
        <v>1572500</v>
      </c>
      <c r="H49" s="256">
        <f t="shared" ref="H49" si="22">SUM(H50+H54+H56)</f>
        <v>0</v>
      </c>
      <c r="I49" s="256">
        <f>SUM(I50+I54+I56)</f>
        <v>1484279.0999999999</v>
      </c>
      <c r="J49" s="240">
        <f t="shared" si="19"/>
        <v>116.19194274286046</v>
      </c>
      <c r="K49" s="257">
        <f t="shared" si="21"/>
        <v>94.389767885532578</v>
      </c>
    </row>
    <row r="50" spans="1:11" x14ac:dyDescent="0.25">
      <c r="A50" s="87"/>
      <c r="B50" s="87"/>
      <c r="C50" s="87">
        <v>311</v>
      </c>
      <c r="D50" s="87"/>
      <c r="E50" s="114" t="s">
        <v>58</v>
      </c>
      <c r="F50" s="237">
        <f>SUM(F51:F53)</f>
        <v>1052013.44</v>
      </c>
      <c r="G50" s="237">
        <f>SUM(G51:G53)</f>
        <v>1300000</v>
      </c>
      <c r="H50" s="237">
        <f t="shared" ref="H50" si="23">SUM(H51:H53)</f>
        <v>0</v>
      </c>
      <c r="I50" s="237">
        <v>1239890.46</v>
      </c>
      <c r="J50" s="228">
        <f t="shared" si="19"/>
        <v>117.85880416128525</v>
      </c>
      <c r="K50" s="257">
        <f t="shared" si="21"/>
        <v>95.376189230769228</v>
      </c>
    </row>
    <row r="51" spans="1:11" x14ac:dyDescent="0.25">
      <c r="A51" s="20"/>
      <c r="B51" s="20"/>
      <c r="C51" s="20"/>
      <c r="D51" s="20">
        <v>3111</v>
      </c>
      <c r="E51" s="115" t="s">
        <v>59</v>
      </c>
      <c r="F51" s="238">
        <v>1052013.44</v>
      </c>
      <c r="G51" s="238">
        <v>1300000</v>
      </c>
      <c r="H51" s="238">
        <v>0</v>
      </c>
      <c r="I51" s="238">
        <v>1239890.46</v>
      </c>
      <c r="J51" s="232">
        <f t="shared" si="19"/>
        <v>117.85880416128525</v>
      </c>
      <c r="K51" s="257">
        <f t="shared" si="21"/>
        <v>95.376189230769228</v>
      </c>
    </row>
    <row r="52" spans="1:11" x14ac:dyDescent="0.25">
      <c r="A52" s="20"/>
      <c r="B52" s="20"/>
      <c r="C52" s="20"/>
      <c r="D52" s="20">
        <v>3113</v>
      </c>
      <c r="E52" s="115" t="s">
        <v>60</v>
      </c>
      <c r="F52" s="238">
        <v>0</v>
      </c>
      <c r="G52" s="238">
        <v>0</v>
      </c>
      <c r="H52" s="238">
        <v>0</v>
      </c>
      <c r="I52" s="238">
        <v>0</v>
      </c>
      <c r="J52" s="118" t="e">
        <f t="shared" si="19"/>
        <v>#DIV/0!</v>
      </c>
      <c r="K52" s="257" t="e">
        <f t="shared" si="21"/>
        <v>#DIV/0!</v>
      </c>
    </row>
    <row r="53" spans="1:11" x14ac:dyDescent="0.25">
      <c r="A53" s="20"/>
      <c r="B53" s="20"/>
      <c r="C53" s="20"/>
      <c r="D53" s="20">
        <v>3114</v>
      </c>
      <c r="E53" s="115" t="s">
        <v>61</v>
      </c>
      <c r="F53" s="238">
        <v>0</v>
      </c>
      <c r="G53" s="238">
        <v>0</v>
      </c>
      <c r="H53" s="238">
        <v>0</v>
      </c>
      <c r="I53" s="238">
        <v>0</v>
      </c>
      <c r="J53" s="118" t="e">
        <f t="shared" si="19"/>
        <v>#DIV/0!</v>
      </c>
      <c r="K53" s="257" t="e">
        <f t="shared" si="21"/>
        <v>#DIV/0!</v>
      </c>
    </row>
    <row r="54" spans="1:11" x14ac:dyDescent="0.25">
      <c r="A54" s="87"/>
      <c r="B54" s="87"/>
      <c r="C54" s="87">
        <v>312</v>
      </c>
      <c r="D54" s="87"/>
      <c r="E54" s="114" t="s">
        <v>62</v>
      </c>
      <c r="F54" s="237">
        <f>SUM(F55)</f>
        <v>50157.11</v>
      </c>
      <c r="G54" s="237">
        <f t="shared" ref="G54:H54" si="24">SUM(G55)</f>
        <v>58000</v>
      </c>
      <c r="H54" s="237">
        <f t="shared" si="24"/>
        <v>0</v>
      </c>
      <c r="I54" s="237">
        <v>38239.19</v>
      </c>
      <c r="J54" s="228">
        <f t="shared" si="19"/>
        <v>76.23882237234163</v>
      </c>
      <c r="K54" s="257">
        <f t="shared" si="21"/>
        <v>65.929637931034492</v>
      </c>
    </row>
    <row r="55" spans="1:11" x14ac:dyDescent="0.25">
      <c r="A55" s="20"/>
      <c r="B55" s="20"/>
      <c r="C55" s="20"/>
      <c r="D55" s="20">
        <v>3121</v>
      </c>
      <c r="E55" s="115" t="s">
        <v>62</v>
      </c>
      <c r="F55" s="238">
        <v>50157.11</v>
      </c>
      <c r="G55" s="238">
        <v>58000</v>
      </c>
      <c r="H55" s="238">
        <v>0</v>
      </c>
      <c r="I55" s="238">
        <v>38239.19</v>
      </c>
      <c r="J55" s="232">
        <f t="shared" si="19"/>
        <v>76.23882237234163</v>
      </c>
      <c r="K55" s="257">
        <f t="shared" si="21"/>
        <v>65.929637931034492</v>
      </c>
    </row>
    <row r="56" spans="1:11" x14ac:dyDescent="0.25">
      <c r="A56" s="87"/>
      <c r="B56" s="87"/>
      <c r="C56" s="87">
        <v>313</v>
      </c>
      <c r="D56" s="87"/>
      <c r="E56" s="114" t="s">
        <v>63</v>
      </c>
      <c r="F56" s="237">
        <f>SUM(F57+F58+F59)</f>
        <v>175266.65</v>
      </c>
      <c r="G56" s="237">
        <f>SUM(G57+G58+G59)</f>
        <v>214500</v>
      </c>
      <c r="H56" s="238">
        <v>0</v>
      </c>
      <c r="I56" s="237">
        <v>206149.45</v>
      </c>
      <c r="J56" s="228">
        <f t="shared" si="19"/>
        <v>117.62046573036</v>
      </c>
      <c r="K56" s="257">
        <f t="shared" si="21"/>
        <v>96.106969696969699</v>
      </c>
    </row>
    <row r="57" spans="1:11" x14ac:dyDescent="0.25">
      <c r="A57" s="87"/>
      <c r="B57" s="87"/>
      <c r="C57" s="87"/>
      <c r="D57" s="87">
        <v>3131</v>
      </c>
      <c r="E57" s="114" t="s">
        <v>64</v>
      </c>
      <c r="F57" s="237">
        <v>0</v>
      </c>
      <c r="G57" s="238">
        <v>0</v>
      </c>
      <c r="H57" s="238">
        <v>0</v>
      </c>
      <c r="I57" s="237"/>
      <c r="J57" s="258"/>
      <c r="K57" s="257" t="e">
        <f t="shared" si="21"/>
        <v>#DIV/0!</v>
      </c>
    </row>
    <row r="58" spans="1:11" x14ac:dyDescent="0.25">
      <c r="A58" s="20"/>
      <c r="B58" s="20"/>
      <c r="C58" s="20"/>
      <c r="D58" s="20">
        <v>3132</v>
      </c>
      <c r="E58" s="115" t="s">
        <v>65</v>
      </c>
      <c r="F58" s="238">
        <v>175266.65</v>
      </c>
      <c r="G58" s="238">
        <v>214500</v>
      </c>
      <c r="H58" s="238">
        <v>0</v>
      </c>
      <c r="I58" s="238">
        <v>206149.45</v>
      </c>
      <c r="J58" s="232">
        <f t="shared" ref="J58:J124" si="25">SUM(I58/F58*100)</f>
        <v>117.62046573036</v>
      </c>
      <c r="K58" s="257">
        <f t="shared" si="21"/>
        <v>96.106969696969699</v>
      </c>
    </row>
    <row r="59" spans="1:11" ht="26.25" x14ac:dyDescent="0.25">
      <c r="A59" s="20"/>
      <c r="B59" s="20"/>
      <c r="C59" s="20"/>
      <c r="D59" s="20">
        <v>3133</v>
      </c>
      <c r="E59" s="115" t="s">
        <v>66</v>
      </c>
      <c r="F59" s="238">
        <v>0</v>
      </c>
      <c r="G59" s="238">
        <v>0</v>
      </c>
      <c r="H59" s="238">
        <v>0</v>
      </c>
      <c r="I59" s="238">
        <v>0</v>
      </c>
      <c r="J59" s="118" t="e">
        <f t="shared" si="25"/>
        <v>#DIV/0!</v>
      </c>
      <c r="K59" s="257" t="e">
        <f t="shared" si="21"/>
        <v>#DIV/0!</v>
      </c>
    </row>
    <row r="60" spans="1:11" x14ac:dyDescent="0.25">
      <c r="A60" s="112"/>
      <c r="B60" s="112">
        <v>32</v>
      </c>
      <c r="C60" s="112"/>
      <c r="D60" s="112"/>
      <c r="E60" s="113" t="s">
        <v>67</v>
      </c>
      <c r="F60" s="256">
        <f>SUM(F61+F66+F73+F83+F85)</f>
        <v>324511.66000000003</v>
      </c>
      <c r="G60" s="256">
        <f>G61+G66+G73+G83+G85</f>
        <v>252807</v>
      </c>
      <c r="H60" s="238">
        <v>0</v>
      </c>
      <c r="I60" s="256">
        <f>SUM(I61+I66+I73+I83+I85)</f>
        <v>313488.09999999998</v>
      </c>
      <c r="J60" s="240">
        <f t="shared" si="25"/>
        <v>96.603031151484657</v>
      </c>
      <c r="K60" s="257">
        <f>SUM(I60/G60*100)</f>
        <v>124.00293504531123</v>
      </c>
    </row>
    <row r="61" spans="1:11" x14ac:dyDescent="0.25">
      <c r="A61" s="87"/>
      <c r="B61" s="87"/>
      <c r="C61" s="87">
        <v>321</v>
      </c>
      <c r="D61" s="87"/>
      <c r="E61" s="114" t="s">
        <v>68</v>
      </c>
      <c r="F61" s="237">
        <f>SUM(F62:F65)</f>
        <v>68497.25</v>
      </c>
      <c r="G61" s="259">
        <f>SUM(G62:G65)</f>
        <v>112000</v>
      </c>
      <c r="H61" s="238">
        <v>0</v>
      </c>
      <c r="I61" s="237">
        <f>I62+I63+I64</f>
        <v>134805.14000000001</v>
      </c>
      <c r="J61" s="228">
        <f t="shared" si="25"/>
        <v>196.80372569701706</v>
      </c>
      <c r="K61" s="257">
        <f>SUM(I61/G62*100)</f>
        <v>5337.12645498456</v>
      </c>
    </row>
    <row r="62" spans="1:11" x14ac:dyDescent="0.25">
      <c r="A62" s="20"/>
      <c r="B62" s="20"/>
      <c r="C62" s="20"/>
      <c r="D62" s="20">
        <v>3211</v>
      </c>
      <c r="E62" s="115" t="s">
        <v>69</v>
      </c>
      <c r="F62" s="238">
        <v>9978.8799999999992</v>
      </c>
      <c r="G62" s="260">
        <v>2525.8000000000002</v>
      </c>
      <c r="H62" s="238">
        <v>0</v>
      </c>
      <c r="I62" s="238">
        <v>6467.33</v>
      </c>
      <c r="J62" s="232">
        <f t="shared" si="25"/>
        <v>64.810179098255517</v>
      </c>
      <c r="K62" s="257" t="e">
        <f>SUM(I62/#REF!*100)</f>
        <v>#REF!</v>
      </c>
    </row>
    <row r="63" spans="1:11" ht="26.25" x14ac:dyDescent="0.25">
      <c r="A63" s="20"/>
      <c r="B63" s="20"/>
      <c r="C63" s="20"/>
      <c r="D63" s="20">
        <v>3212</v>
      </c>
      <c r="E63" s="115" t="s">
        <v>70</v>
      </c>
      <c r="F63" s="238">
        <v>9467.2099999999991</v>
      </c>
      <c r="G63" s="238">
        <v>9474.2000000000007</v>
      </c>
      <c r="H63" s="238">
        <v>0</v>
      </c>
      <c r="I63" s="238">
        <v>11899.35</v>
      </c>
      <c r="J63" s="232">
        <f t="shared" si="25"/>
        <v>125.6901452487058</v>
      </c>
      <c r="K63" s="257">
        <f t="shared" si="21"/>
        <v>125.59741191868443</v>
      </c>
    </row>
    <row r="64" spans="1:11" x14ac:dyDescent="0.25">
      <c r="A64" s="20"/>
      <c r="B64" s="20"/>
      <c r="C64" s="20"/>
      <c r="D64" s="20">
        <v>3213</v>
      </c>
      <c r="E64" s="115" t="s">
        <v>71</v>
      </c>
      <c r="F64" s="238">
        <v>49051.16</v>
      </c>
      <c r="G64" s="238">
        <v>100000</v>
      </c>
      <c r="H64" s="238">
        <v>0</v>
      </c>
      <c r="I64" s="238">
        <v>116438.46</v>
      </c>
      <c r="J64" s="232">
        <f t="shared" si="25"/>
        <v>237.38166436838597</v>
      </c>
      <c r="K64" s="257">
        <f t="shared" si="21"/>
        <v>116.43845999999999</v>
      </c>
    </row>
    <row r="65" spans="1:11" x14ac:dyDescent="0.25">
      <c r="A65" s="20"/>
      <c r="B65" s="20"/>
      <c r="C65" s="20"/>
      <c r="D65" s="20">
        <v>3214</v>
      </c>
      <c r="E65" s="115" t="s">
        <v>72</v>
      </c>
      <c r="F65" s="238">
        <v>0</v>
      </c>
      <c r="G65" s="238">
        <v>0</v>
      </c>
      <c r="H65" s="238">
        <v>0</v>
      </c>
      <c r="I65" s="261"/>
      <c r="J65" s="232" t="e">
        <f t="shared" si="25"/>
        <v>#DIV/0!</v>
      </c>
      <c r="K65" s="257" t="e">
        <f t="shared" si="21"/>
        <v>#DIV/0!</v>
      </c>
    </row>
    <row r="66" spans="1:11" x14ac:dyDescent="0.25">
      <c r="A66" s="87"/>
      <c r="B66" s="87"/>
      <c r="C66" s="87">
        <v>322</v>
      </c>
      <c r="D66" s="87"/>
      <c r="E66" s="114" t="s">
        <v>73</v>
      </c>
      <c r="F66" s="237">
        <f>SUM(F67:F72)</f>
        <v>48241.67</v>
      </c>
      <c r="G66" s="237">
        <f>G67+G68+G69+G70+G72</f>
        <v>45935.62</v>
      </c>
      <c r="H66" s="238">
        <v>0</v>
      </c>
      <c r="I66" s="237">
        <f>I67+I68+I69+I71+I72+I70</f>
        <v>55409.069999999992</v>
      </c>
      <c r="J66" s="228">
        <f t="shared" si="25"/>
        <v>114.85728002368076</v>
      </c>
      <c r="K66" s="257">
        <f t="shared" si="21"/>
        <v>120.62332020336287</v>
      </c>
    </row>
    <row r="67" spans="1:11" x14ac:dyDescent="0.25">
      <c r="A67" s="20"/>
      <c r="B67" s="20"/>
      <c r="C67" s="20"/>
      <c r="D67" s="20">
        <v>3221</v>
      </c>
      <c r="E67" s="115" t="s">
        <v>74</v>
      </c>
      <c r="F67" s="238">
        <v>15416.47</v>
      </c>
      <c r="G67" s="238">
        <v>14687.23</v>
      </c>
      <c r="H67" s="238">
        <v>0</v>
      </c>
      <c r="I67" s="238">
        <f>14222.86</f>
        <v>14222.86</v>
      </c>
      <c r="J67" s="232">
        <f t="shared" si="25"/>
        <v>92.257566096518858</v>
      </c>
      <c r="K67" s="257">
        <f t="shared" si="21"/>
        <v>96.83827379294803</v>
      </c>
    </row>
    <row r="68" spans="1:11" x14ac:dyDescent="0.25">
      <c r="A68" s="20"/>
      <c r="B68" s="20"/>
      <c r="C68" s="20"/>
      <c r="D68" s="20">
        <v>3222</v>
      </c>
      <c r="E68" s="115" t="s">
        <v>75</v>
      </c>
      <c r="F68" s="238">
        <v>1954.08</v>
      </c>
      <c r="G68" s="238">
        <f>142+2176</f>
        <v>2318</v>
      </c>
      <c r="H68" s="238">
        <v>0</v>
      </c>
      <c r="I68" s="238">
        <v>1585.89</v>
      </c>
      <c r="J68" s="232">
        <f t="shared" si="25"/>
        <v>81.157885040530587</v>
      </c>
      <c r="K68" s="257">
        <f t="shared" si="21"/>
        <v>68.416307161345998</v>
      </c>
    </row>
    <row r="69" spans="1:11" x14ac:dyDescent="0.25">
      <c r="A69" s="20"/>
      <c r="B69" s="20"/>
      <c r="C69" s="20"/>
      <c r="D69" s="20">
        <v>3223</v>
      </c>
      <c r="E69" s="115" t="s">
        <v>76</v>
      </c>
      <c r="F69" s="238">
        <v>22091.95</v>
      </c>
      <c r="G69" s="238">
        <f>9170.18+14806.79+723.62</f>
        <v>24700.59</v>
      </c>
      <c r="H69" s="238">
        <v>0</v>
      </c>
      <c r="I69" s="238">
        <v>29493.119999999999</v>
      </c>
      <c r="J69" s="232">
        <f t="shared" si="25"/>
        <v>133.50166010696202</v>
      </c>
      <c r="K69" s="257">
        <f t="shared" si="21"/>
        <v>119.40249200525169</v>
      </c>
    </row>
    <row r="70" spans="1:11" ht="26.25" x14ac:dyDescent="0.25">
      <c r="A70" s="20"/>
      <c r="B70" s="20"/>
      <c r="C70" s="20"/>
      <c r="D70" s="20">
        <v>3224</v>
      </c>
      <c r="E70" s="115" t="s">
        <v>77</v>
      </c>
      <c r="F70" s="238">
        <v>6675.16</v>
      </c>
      <c r="G70" s="238">
        <v>4229.8</v>
      </c>
      <c r="H70" s="238">
        <v>0</v>
      </c>
      <c r="I70" s="238">
        <v>7960.82</v>
      </c>
      <c r="J70" s="232">
        <f t="shared" si="25"/>
        <v>119.2603622984318</v>
      </c>
      <c r="K70" s="257">
        <f t="shared" ref="K70:K85" si="26">SUM(I70/G70*100)</f>
        <v>188.20795309470896</v>
      </c>
    </row>
    <row r="71" spans="1:11" x14ac:dyDescent="0.25">
      <c r="A71" s="20"/>
      <c r="B71" s="20"/>
      <c r="C71" s="20"/>
      <c r="D71" s="20">
        <v>3225</v>
      </c>
      <c r="E71" s="115" t="s">
        <v>78</v>
      </c>
      <c r="F71" s="261">
        <v>1365.13</v>
      </c>
      <c r="G71" s="261">
        <v>0</v>
      </c>
      <c r="H71" s="238">
        <v>0</v>
      </c>
      <c r="I71" s="238">
        <v>2065.38</v>
      </c>
      <c r="J71" s="118">
        <f t="shared" si="25"/>
        <v>151.29548101645997</v>
      </c>
      <c r="K71" s="257" t="e">
        <f t="shared" si="26"/>
        <v>#DIV/0!</v>
      </c>
    </row>
    <row r="72" spans="1:11" ht="26.25" x14ac:dyDescent="0.25">
      <c r="A72" s="20"/>
      <c r="B72" s="20"/>
      <c r="C72" s="20"/>
      <c r="D72" s="20">
        <v>3227</v>
      </c>
      <c r="E72" s="115" t="s">
        <v>79</v>
      </c>
      <c r="F72" s="262">
        <v>738.88</v>
      </c>
      <c r="G72" s="261">
        <v>0</v>
      </c>
      <c r="H72" s="238">
        <v>0</v>
      </c>
      <c r="I72" s="261">
        <v>81</v>
      </c>
      <c r="J72" s="232">
        <f t="shared" si="25"/>
        <v>10.962537895192725</v>
      </c>
      <c r="K72" s="257" t="e">
        <f t="shared" si="26"/>
        <v>#DIV/0!</v>
      </c>
    </row>
    <row r="73" spans="1:11" x14ac:dyDescent="0.25">
      <c r="A73" s="87"/>
      <c r="B73" s="87"/>
      <c r="C73" s="87">
        <v>323</v>
      </c>
      <c r="D73" s="87"/>
      <c r="E73" s="114" t="s">
        <v>80</v>
      </c>
      <c r="F73" s="237">
        <f>SUM(F74:F82)</f>
        <v>133793.39000000001</v>
      </c>
      <c r="G73" s="263">
        <f>SUM(G74:G82)</f>
        <v>47499.380000000005</v>
      </c>
      <c r="H73" s="238">
        <v>0</v>
      </c>
      <c r="I73" s="237">
        <f>I74+I75+I76+I77+I78+I80+I81+I820+I82</f>
        <v>76270.66</v>
      </c>
      <c r="J73" s="228">
        <f t="shared" si="25"/>
        <v>57.006299040632726</v>
      </c>
      <c r="K73" s="257">
        <f t="shared" si="26"/>
        <v>160.57190641225213</v>
      </c>
    </row>
    <row r="74" spans="1:11" x14ac:dyDescent="0.25">
      <c r="A74" s="20"/>
      <c r="B74" s="20"/>
      <c r="C74" s="20"/>
      <c r="D74" s="20">
        <v>3231</v>
      </c>
      <c r="E74" s="115" t="s">
        <v>81</v>
      </c>
      <c r="F74" s="238">
        <v>17547.810000000001</v>
      </c>
      <c r="G74" s="264">
        <v>13131.26</v>
      </c>
      <c r="H74" s="238">
        <v>0</v>
      </c>
      <c r="I74" s="238">
        <v>20781.3</v>
      </c>
      <c r="J74" s="232">
        <f t="shared" si="25"/>
        <v>118.42674385008726</v>
      </c>
      <c r="K74" s="257">
        <f t="shared" si="26"/>
        <v>158.25823264484899</v>
      </c>
    </row>
    <row r="75" spans="1:11" ht="26.25" x14ac:dyDescent="0.25">
      <c r="A75" s="20"/>
      <c r="B75" s="20"/>
      <c r="C75" s="20"/>
      <c r="D75" s="20">
        <v>3232</v>
      </c>
      <c r="E75" s="115" t="s">
        <v>82</v>
      </c>
      <c r="F75" s="238">
        <v>39555.86</v>
      </c>
      <c r="G75" s="264">
        <v>13926</v>
      </c>
      <c r="H75" s="238">
        <v>0</v>
      </c>
      <c r="I75" s="238">
        <v>3756.17</v>
      </c>
      <c r="J75" s="232">
        <f t="shared" si="25"/>
        <v>9.4958623071271866</v>
      </c>
      <c r="K75" s="257">
        <f t="shared" si="26"/>
        <v>26.972353870458139</v>
      </c>
    </row>
    <row r="76" spans="1:11" x14ac:dyDescent="0.25">
      <c r="A76" s="20"/>
      <c r="B76" s="20"/>
      <c r="C76" s="20"/>
      <c r="D76" s="20">
        <v>3233</v>
      </c>
      <c r="E76" s="115" t="s">
        <v>83</v>
      </c>
      <c r="F76" s="238">
        <v>2249.7600000000002</v>
      </c>
      <c r="G76" s="265"/>
      <c r="H76" s="238">
        <v>0</v>
      </c>
      <c r="I76" s="238">
        <v>0</v>
      </c>
      <c r="J76" s="232">
        <f t="shared" si="25"/>
        <v>0</v>
      </c>
      <c r="K76" s="257" t="e">
        <f t="shared" si="26"/>
        <v>#DIV/0!</v>
      </c>
    </row>
    <row r="77" spans="1:11" x14ac:dyDescent="0.25">
      <c r="A77" s="20"/>
      <c r="B77" s="20"/>
      <c r="C77" s="20"/>
      <c r="D77" s="20">
        <v>3234</v>
      </c>
      <c r="E77" s="115" t="s">
        <v>84</v>
      </c>
      <c r="F77" s="238">
        <v>8503.59</v>
      </c>
      <c r="G77" s="264">
        <v>5054.07</v>
      </c>
      <c r="H77" s="238">
        <v>0</v>
      </c>
      <c r="I77" s="238">
        <v>10926.19</v>
      </c>
      <c r="J77" s="232">
        <f t="shared" si="25"/>
        <v>128.48914399682957</v>
      </c>
      <c r="K77" s="257">
        <f t="shared" si="26"/>
        <v>216.18596497476292</v>
      </c>
    </row>
    <row r="78" spans="1:11" x14ac:dyDescent="0.25">
      <c r="A78" s="20"/>
      <c r="B78" s="20"/>
      <c r="C78" s="20"/>
      <c r="D78" s="20">
        <v>3235</v>
      </c>
      <c r="E78" s="115" t="s">
        <v>85</v>
      </c>
      <c r="F78" s="238">
        <v>1990.8</v>
      </c>
      <c r="G78" s="264">
        <v>1793.1</v>
      </c>
      <c r="H78" s="238">
        <v>0</v>
      </c>
      <c r="I78" s="238">
        <v>2156.6999999999998</v>
      </c>
      <c r="J78" s="232">
        <f t="shared" si="25"/>
        <v>108.33333333333333</v>
      </c>
      <c r="K78" s="257">
        <f t="shared" si="26"/>
        <v>120.27773130332942</v>
      </c>
    </row>
    <row r="79" spans="1:11" x14ac:dyDescent="0.25">
      <c r="A79" s="20"/>
      <c r="B79" s="20"/>
      <c r="C79" s="20"/>
      <c r="D79" s="20">
        <v>3236</v>
      </c>
      <c r="E79" s="115" t="s">
        <v>86</v>
      </c>
      <c r="F79" s="238">
        <v>4778.1000000000004</v>
      </c>
      <c r="G79" s="264">
        <v>0</v>
      </c>
      <c r="H79" s="238">
        <v>0</v>
      </c>
      <c r="I79" s="238">
        <v>0</v>
      </c>
      <c r="J79" s="232">
        <f t="shared" si="25"/>
        <v>0</v>
      </c>
      <c r="K79" s="257" t="e">
        <f t="shared" si="26"/>
        <v>#DIV/0!</v>
      </c>
    </row>
    <row r="80" spans="1:11" x14ac:dyDescent="0.25">
      <c r="A80" s="20"/>
      <c r="B80" s="20"/>
      <c r="C80" s="20"/>
      <c r="D80" s="20">
        <v>3237</v>
      </c>
      <c r="E80" s="115" t="s">
        <v>87</v>
      </c>
      <c r="F80" s="238">
        <v>17729.919999999998</v>
      </c>
      <c r="G80" s="264">
        <v>700</v>
      </c>
      <c r="H80" s="238">
        <v>0</v>
      </c>
      <c r="I80" s="238">
        <v>20184.52</v>
      </c>
      <c r="J80" s="232">
        <f t="shared" si="25"/>
        <v>113.84439410894129</v>
      </c>
      <c r="K80" s="257">
        <f t="shared" si="26"/>
        <v>2883.5028571428575</v>
      </c>
    </row>
    <row r="81" spans="1:11" x14ac:dyDescent="0.25">
      <c r="A81" s="20"/>
      <c r="B81" s="20"/>
      <c r="C81" s="20"/>
      <c r="D81" s="20">
        <v>3238</v>
      </c>
      <c r="E81" s="115" t="s">
        <v>88</v>
      </c>
      <c r="F81" s="238">
        <v>8901.3700000000008</v>
      </c>
      <c r="G81" s="264">
        <v>6856.76</v>
      </c>
      <c r="H81" s="238">
        <v>0</v>
      </c>
      <c r="I81" s="238">
        <v>9823.98</v>
      </c>
      <c r="J81" s="232">
        <f t="shared" si="25"/>
        <v>110.36480901254524</v>
      </c>
      <c r="K81" s="257">
        <f t="shared" si="26"/>
        <v>143.27437448590879</v>
      </c>
    </row>
    <row r="82" spans="1:11" x14ac:dyDescent="0.25">
      <c r="A82" s="20"/>
      <c r="B82" s="20"/>
      <c r="C82" s="20"/>
      <c r="D82" s="20">
        <v>3239</v>
      </c>
      <c r="E82" s="115" t="s">
        <v>89</v>
      </c>
      <c r="F82" s="238">
        <v>32536.18</v>
      </c>
      <c r="G82" s="264">
        <v>6038.19</v>
      </c>
      <c r="H82" s="238">
        <v>0</v>
      </c>
      <c r="I82" s="238">
        <v>8641.7999999999993</v>
      </c>
      <c r="J82" s="232">
        <f t="shared" si="25"/>
        <v>26.560585784809398</v>
      </c>
      <c r="K82" s="257">
        <f t="shared" si="26"/>
        <v>143.11904726416361</v>
      </c>
    </row>
    <row r="83" spans="1:11" ht="26.25" x14ac:dyDescent="0.25">
      <c r="A83" s="87"/>
      <c r="B83" s="87"/>
      <c r="C83" s="87">
        <v>324</v>
      </c>
      <c r="D83" s="87"/>
      <c r="E83" s="114" t="s">
        <v>90</v>
      </c>
      <c r="F83" s="238">
        <f>SUM(F84)</f>
        <v>62007.9</v>
      </c>
      <c r="G83" s="238">
        <f>G84</f>
        <v>27698</v>
      </c>
      <c r="H83" s="238">
        <v>0</v>
      </c>
      <c r="I83" s="238">
        <f>I84</f>
        <v>22536.3</v>
      </c>
      <c r="J83" s="228">
        <f t="shared" si="25"/>
        <v>36.34424000812799</v>
      </c>
      <c r="K83" s="257">
        <f t="shared" si="26"/>
        <v>81.364358437432301</v>
      </c>
    </row>
    <row r="84" spans="1:11" ht="26.25" x14ac:dyDescent="0.25">
      <c r="A84" s="119"/>
      <c r="B84" s="119"/>
      <c r="C84" s="119"/>
      <c r="D84" s="119">
        <v>3241</v>
      </c>
      <c r="E84" s="120" t="s">
        <v>90</v>
      </c>
      <c r="F84" s="238">
        <v>62007.9</v>
      </c>
      <c r="G84" s="238">
        <f>23000+4698</f>
        <v>27698</v>
      </c>
      <c r="H84" s="238">
        <v>0</v>
      </c>
      <c r="I84" s="238">
        <v>22536.3</v>
      </c>
      <c r="J84" s="232">
        <f t="shared" si="25"/>
        <v>36.34424000812799</v>
      </c>
      <c r="K84" s="257">
        <f t="shared" si="26"/>
        <v>81.364358437432301</v>
      </c>
    </row>
    <row r="85" spans="1:11" ht="26.25" x14ac:dyDescent="0.25">
      <c r="A85" s="87"/>
      <c r="B85" s="87"/>
      <c r="C85" s="87">
        <v>329</v>
      </c>
      <c r="D85" s="87"/>
      <c r="E85" s="114" t="s">
        <v>91</v>
      </c>
      <c r="F85" s="237">
        <f>SUM(F86:F92)</f>
        <v>11971.45</v>
      </c>
      <c r="G85" s="237">
        <f>SUM(G86:G92)</f>
        <v>19674</v>
      </c>
      <c r="H85" s="238">
        <v>0</v>
      </c>
      <c r="I85" s="237">
        <f>I87+I88+I89+I90+I92</f>
        <v>24466.93</v>
      </c>
      <c r="J85" s="228">
        <f t="shared" si="25"/>
        <v>204.37733106682981</v>
      </c>
      <c r="K85" s="257">
        <f t="shared" si="26"/>
        <v>124.36174646741893</v>
      </c>
    </row>
    <row r="86" spans="1:11" ht="26.25" x14ac:dyDescent="0.25">
      <c r="A86" s="20"/>
      <c r="B86" s="20"/>
      <c r="C86" s="20"/>
      <c r="D86" s="20">
        <v>3291</v>
      </c>
      <c r="E86" s="115" t="s">
        <v>92</v>
      </c>
      <c r="F86" s="261">
        <v>0</v>
      </c>
      <c r="G86" s="261">
        <v>0</v>
      </c>
      <c r="H86" s="238">
        <v>0</v>
      </c>
      <c r="I86" s="238"/>
      <c r="J86" s="118" t="e">
        <f t="shared" si="25"/>
        <v>#DIV/0!</v>
      </c>
      <c r="K86" s="257" t="e">
        <f t="shared" ref="K86:K106" si="27">SUM(I86/G86*100)</f>
        <v>#DIV/0!</v>
      </c>
    </row>
    <row r="87" spans="1:11" x14ac:dyDescent="0.25">
      <c r="A87" s="20"/>
      <c r="B87" s="20"/>
      <c r="C87" s="20"/>
      <c r="D87" s="20">
        <v>3292</v>
      </c>
      <c r="E87" s="115" t="s">
        <v>93</v>
      </c>
      <c r="F87" s="238">
        <v>2995.56</v>
      </c>
      <c r="G87" s="238">
        <f>750+440</f>
        <v>1190</v>
      </c>
      <c r="H87" s="238">
        <v>0</v>
      </c>
      <c r="I87" s="238">
        <v>2332.88</v>
      </c>
      <c r="J87" s="232">
        <f t="shared" si="25"/>
        <v>77.877925997142441</v>
      </c>
      <c r="K87" s="257">
        <f t="shared" si="27"/>
        <v>196.04033613445381</v>
      </c>
    </row>
    <row r="88" spans="1:11" x14ac:dyDescent="0.25">
      <c r="A88" s="20"/>
      <c r="B88" s="20"/>
      <c r="C88" s="20"/>
      <c r="D88" s="20">
        <v>3293</v>
      </c>
      <c r="E88" s="115" t="s">
        <v>94</v>
      </c>
      <c r="F88" s="238">
        <v>2907.07</v>
      </c>
      <c r="G88" s="238">
        <v>448</v>
      </c>
      <c r="H88" s="238">
        <v>0</v>
      </c>
      <c r="I88" s="238">
        <v>181.79</v>
      </c>
      <c r="J88" s="232">
        <f t="shared" si="25"/>
        <v>6.2533753917174337</v>
      </c>
      <c r="K88" s="257">
        <f t="shared" si="27"/>
        <v>40.578125</v>
      </c>
    </row>
    <row r="89" spans="1:11" x14ac:dyDescent="0.25">
      <c r="A89" s="20"/>
      <c r="B89" s="20"/>
      <c r="C89" s="20"/>
      <c r="D89" s="20">
        <v>3294</v>
      </c>
      <c r="E89" s="115" t="s">
        <v>95</v>
      </c>
      <c r="F89" s="261">
        <v>35</v>
      </c>
      <c r="G89" s="261">
        <f>118+224</f>
        <v>342</v>
      </c>
      <c r="H89" s="238">
        <v>0</v>
      </c>
      <c r="I89" s="261">
        <v>40</v>
      </c>
      <c r="J89" s="118">
        <f t="shared" si="25"/>
        <v>114.28571428571428</v>
      </c>
      <c r="K89" s="257">
        <f t="shared" si="27"/>
        <v>11.695906432748536</v>
      </c>
    </row>
    <row r="90" spans="1:11" x14ac:dyDescent="0.25">
      <c r="A90" s="20"/>
      <c r="B90" s="20"/>
      <c r="C90" s="20"/>
      <c r="D90" s="20">
        <v>3295</v>
      </c>
      <c r="E90" s="115" t="s">
        <v>96</v>
      </c>
      <c r="F90" s="238">
        <v>4108.75</v>
      </c>
      <c r="G90" s="238">
        <v>2694</v>
      </c>
      <c r="H90" s="238">
        <v>0</v>
      </c>
      <c r="I90" s="238">
        <v>5055.18</v>
      </c>
      <c r="J90" s="260">
        <f t="shared" si="25"/>
        <v>123.03449954365684</v>
      </c>
      <c r="K90" s="257">
        <f t="shared" si="27"/>
        <v>187.64587973273942</v>
      </c>
    </row>
    <row r="91" spans="1:11" x14ac:dyDescent="0.25">
      <c r="A91" s="20"/>
      <c r="B91" s="20"/>
      <c r="C91" s="20"/>
      <c r="D91" s="20">
        <v>3296</v>
      </c>
      <c r="E91" s="115" t="s">
        <v>97</v>
      </c>
      <c r="F91" s="238"/>
      <c r="G91" s="261">
        <v>0</v>
      </c>
      <c r="H91" s="238">
        <v>0</v>
      </c>
      <c r="I91" s="238">
        <v>0</v>
      </c>
      <c r="J91" s="260" t="e">
        <f t="shared" si="25"/>
        <v>#DIV/0!</v>
      </c>
      <c r="K91" s="257" t="e">
        <f t="shared" si="27"/>
        <v>#DIV/0!</v>
      </c>
    </row>
    <row r="92" spans="1:11" ht="26.25" x14ac:dyDescent="0.25">
      <c r="A92" s="20"/>
      <c r="B92" s="20"/>
      <c r="C92" s="20"/>
      <c r="D92" s="20">
        <v>3299</v>
      </c>
      <c r="E92" s="115" t="s">
        <v>91</v>
      </c>
      <c r="F92" s="238">
        <v>1925.07</v>
      </c>
      <c r="G92" s="238">
        <v>15000</v>
      </c>
      <c r="H92" s="238">
        <v>0</v>
      </c>
      <c r="I92" s="238">
        <v>16857.080000000002</v>
      </c>
      <c r="J92" s="260">
        <f t="shared" si="25"/>
        <v>875.66062532791022</v>
      </c>
      <c r="K92" s="257">
        <f t="shared" si="27"/>
        <v>112.38053333333336</v>
      </c>
    </row>
    <row r="93" spans="1:11" x14ac:dyDescent="0.25">
      <c r="A93" s="112"/>
      <c r="B93" s="112">
        <v>34</v>
      </c>
      <c r="C93" s="112"/>
      <c r="D93" s="113"/>
      <c r="E93" s="113" t="s">
        <v>98</v>
      </c>
      <c r="F93" s="256">
        <f>SUM(F94)</f>
        <v>661.93</v>
      </c>
      <c r="G93" s="256">
        <f>G94</f>
        <v>623</v>
      </c>
      <c r="H93" s="256">
        <f t="shared" ref="H93:I93" si="28">SUM(H94)</f>
        <v>0</v>
      </c>
      <c r="I93" s="256">
        <f t="shared" si="28"/>
        <v>791.24</v>
      </c>
      <c r="J93" s="240">
        <f t="shared" si="25"/>
        <v>119.53529829438159</v>
      </c>
      <c r="K93" s="257">
        <f t="shared" si="27"/>
        <v>127.00481540930978</v>
      </c>
    </row>
    <row r="94" spans="1:11" x14ac:dyDescent="0.25">
      <c r="A94" s="87"/>
      <c r="B94" s="87"/>
      <c r="C94" s="87">
        <v>343</v>
      </c>
      <c r="D94" s="87"/>
      <c r="E94" s="114" t="s">
        <v>99</v>
      </c>
      <c r="F94" s="237">
        <f>SUM(F95:F98)</f>
        <v>661.93</v>
      </c>
      <c r="G94" s="237">
        <f t="shared" ref="G94:I94" si="29">SUM(G95:G98)</f>
        <v>623</v>
      </c>
      <c r="H94" s="237">
        <f t="shared" si="29"/>
        <v>0</v>
      </c>
      <c r="I94" s="237">
        <f t="shared" si="29"/>
        <v>791.24</v>
      </c>
      <c r="J94" s="228">
        <f t="shared" si="25"/>
        <v>119.53529829438159</v>
      </c>
      <c r="K94" s="257">
        <f t="shared" si="27"/>
        <v>127.00481540930978</v>
      </c>
    </row>
    <row r="95" spans="1:11" ht="26.25" x14ac:dyDescent="0.25">
      <c r="A95" s="20"/>
      <c r="B95" s="20"/>
      <c r="C95" s="20"/>
      <c r="D95" s="20">
        <v>3431</v>
      </c>
      <c r="E95" s="115" t="s">
        <v>100</v>
      </c>
      <c r="F95" s="261">
        <v>649.02</v>
      </c>
      <c r="G95" s="261">
        <f>170+384.48+3</f>
        <v>557.48</v>
      </c>
      <c r="H95" s="238">
        <v>0</v>
      </c>
      <c r="I95" s="261">
        <v>708.3</v>
      </c>
      <c r="J95" s="232">
        <f t="shared" si="25"/>
        <v>109.13377091615051</v>
      </c>
      <c r="K95" s="257">
        <f t="shared" si="27"/>
        <v>127.05388534117814</v>
      </c>
    </row>
    <row r="96" spans="1:11" ht="26.25" x14ac:dyDescent="0.25">
      <c r="A96" s="20"/>
      <c r="B96" s="20"/>
      <c r="C96" s="20"/>
      <c r="D96" s="20">
        <v>3432</v>
      </c>
      <c r="E96" s="115" t="s">
        <v>101</v>
      </c>
      <c r="F96" s="238">
        <v>0</v>
      </c>
      <c r="G96" s="238">
        <v>0</v>
      </c>
      <c r="H96" s="238">
        <v>0</v>
      </c>
      <c r="I96" s="238"/>
      <c r="J96" s="118" t="e">
        <f t="shared" si="25"/>
        <v>#DIV/0!</v>
      </c>
      <c r="K96" s="257" t="e">
        <f t="shared" si="27"/>
        <v>#DIV/0!</v>
      </c>
    </row>
    <row r="97" spans="1:11" x14ac:dyDescent="0.25">
      <c r="A97" s="20"/>
      <c r="B97" s="20"/>
      <c r="C97" s="20"/>
      <c r="D97" s="20">
        <v>3433</v>
      </c>
      <c r="E97" s="115" t="s">
        <v>102</v>
      </c>
      <c r="F97" s="238">
        <v>12.91</v>
      </c>
      <c r="G97" s="238">
        <v>65.52</v>
      </c>
      <c r="H97" s="238">
        <v>0</v>
      </c>
      <c r="I97" s="261"/>
      <c r="J97" s="232">
        <f t="shared" si="25"/>
        <v>0</v>
      </c>
      <c r="K97" s="257">
        <f t="shared" si="27"/>
        <v>0</v>
      </c>
    </row>
    <row r="98" spans="1:11" ht="26.25" x14ac:dyDescent="0.25">
      <c r="A98" s="20"/>
      <c r="B98" s="20"/>
      <c r="C98" s="20"/>
      <c r="D98" s="20">
        <v>3434</v>
      </c>
      <c r="E98" s="115" t="s">
        <v>103</v>
      </c>
      <c r="F98" s="238">
        <v>0</v>
      </c>
      <c r="G98" s="238">
        <v>0</v>
      </c>
      <c r="H98" s="238">
        <v>0</v>
      </c>
      <c r="I98" s="266">
        <v>82.94</v>
      </c>
      <c r="J98" s="232" t="e">
        <f t="shared" si="25"/>
        <v>#DIV/0!</v>
      </c>
      <c r="K98" s="257" t="e">
        <f t="shared" si="27"/>
        <v>#DIV/0!</v>
      </c>
    </row>
    <row r="99" spans="1:11" x14ac:dyDescent="0.25">
      <c r="A99" s="112"/>
      <c r="B99" s="112">
        <v>36</v>
      </c>
      <c r="C99" s="112"/>
      <c r="D99" s="113"/>
      <c r="E99" s="113" t="s">
        <v>221</v>
      </c>
      <c r="F99" s="256">
        <f>SUM(F100)</f>
        <v>497.31</v>
      </c>
      <c r="G99" s="256">
        <f t="shared" ref="G99:I100" si="30">SUM(G100)</f>
        <v>0</v>
      </c>
      <c r="H99" s="256">
        <f t="shared" si="30"/>
        <v>0</v>
      </c>
      <c r="I99" s="256">
        <f t="shared" si="30"/>
        <v>0</v>
      </c>
      <c r="J99" s="232">
        <f t="shared" si="25"/>
        <v>0</v>
      </c>
      <c r="K99" s="257" t="e">
        <f t="shared" si="27"/>
        <v>#DIV/0!</v>
      </c>
    </row>
    <row r="100" spans="1:11" x14ac:dyDescent="0.25">
      <c r="A100" s="20"/>
      <c r="B100" s="20"/>
      <c r="C100" s="20">
        <v>369</v>
      </c>
      <c r="D100" s="20"/>
      <c r="E100" s="115" t="s">
        <v>222</v>
      </c>
      <c r="F100" s="238">
        <f>SUM(F101)</f>
        <v>497.31</v>
      </c>
      <c r="G100" s="238">
        <f t="shared" si="30"/>
        <v>0</v>
      </c>
      <c r="H100" s="238">
        <f t="shared" si="30"/>
        <v>0</v>
      </c>
      <c r="I100" s="238">
        <f t="shared" si="30"/>
        <v>0</v>
      </c>
      <c r="J100" s="232">
        <f t="shared" si="25"/>
        <v>0</v>
      </c>
      <c r="K100" s="257" t="e">
        <f t="shared" si="27"/>
        <v>#DIV/0!</v>
      </c>
    </row>
    <row r="101" spans="1:11" x14ac:dyDescent="0.25">
      <c r="A101" s="20"/>
      <c r="B101" s="20"/>
      <c r="C101" s="20"/>
      <c r="D101" s="20">
        <v>3693</v>
      </c>
      <c r="E101" s="115" t="s">
        <v>223</v>
      </c>
      <c r="F101" s="238">
        <v>497.31</v>
      </c>
      <c r="G101" s="238"/>
      <c r="H101" s="238"/>
      <c r="I101" s="266"/>
      <c r="J101" s="232">
        <f t="shared" si="25"/>
        <v>0</v>
      </c>
      <c r="K101" s="257" t="e">
        <f t="shared" si="27"/>
        <v>#DIV/0!</v>
      </c>
    </row>
    <row r="102" spans="1:11" ht="39" x14ac:dyDescent="0.25">
      <c r="A102" s="112"/>
      <c r="B102" s="112">
        <v>37</v>
      </c>
      <c r="C102" s="112"/>
      <c r="D102" s="112"/>
      <c r="E102" s="113" t="s">
        <v>104</v>
      </c>
      <c r="F102" s="240">
        <f t="shared" ref="F102:F105" si="31">SUM(F103)</f>
        <v>0</v>
      </c>
      <c r="G102" s="240">
        <v>0</v>
      </c>
      <c r="H102" s="235">
        <f t="shared" ref="H102:I102" si="32">SUM(H103)</f>
        <v>0</v>
      </c>
      <c r="I102" s="240">
        <f t="shared" si="32"/>
        <v>0</v>
      </c>
      <c r="J102" s="235" t="e">
        <f t="shared" si="25"/>
        <v>#DIV/0!</v>
      </c>
      <c r="K102" s="257" t="e">
        <f t="shared" si="27"/>
        <v>#DIV/0!</v>
      </c>
    </row>
    <row r="103" spans="1:11" ht="26.25" x14ac:dyDescent="0.25">
      <c r="A103" s="87"/>
      <c r="B103" s="87"/>
      <c r="C103" s="87">
        <v>372</v>
      </c>
      <c r="D103" s="87"/>
      <c r="E103" s="114" t="s">
        <v>105</v>
      </c>
      <c r="F103" s="240">
        <f t="shared" si="31"/>
        <v>0</v>
      </c>
      <c r="G103" s="228">
        <f t="shared" ref="G103:I103" si="33">SUM(G104)</f>
        <v>0</v>
      </c>
      <c r="H103" s="258">
        <f t="shared" si="33"/>
        <v>0</v>
      </c>
      <c r="I103" s="228">
        <f t="shared" si="33"/>
        <v>0</v>
      </c>
      <c r="J103" s="258" t="e">
        <f t="shared" si="25"/>
        <v>#DIV/0!</v>
      </c>
      <c r="K103" s="257" t="e">
        <f t="shared" si="27"/>
        <v>#DIV/0!</v>
      </c>
    </row>
    <row r="104" spans="1:11" ht="26.25" x14ac:dyDescent="0.25">
      <c r="A104" s="20"/>
      <c r="B104" s="20"/>
      <c r="C104" s="20"/>
      <c r="D104" s="20">
        <v>3712</v>
      </c>
      <c r="E104" s="115" t="s">
        <v>106</v>
      </c>
      <c r="F104" s="240"/>
      <c r="G104" s="240">
        <v>0</v>
      </c>
      <c r="H104" s="266"/>
      <c r="I104" s="266"/>
      <c r="J104" s="118" t="e">
        <f t="shared" si="25"/>
        <v>#DIV/0!</v>
      </c>
      <c r="K104" s="257" t="e">
        <f t="shared" si="27"/>
        <v>#DIV/0!</v>
      </c>
    </row>
    <row r="105" spans="1:11" x14ac:dyDescent="0.25">
      <c r="A105" s="112"/>
      <c r="B105" s="112">
        <v>38</v>
      </c>
      <c r="C105" s="112"/>
      <c r="D105" s="112"/>
      <c r="E105" s="113" t="s">
        <v>107</v>
      </c>
      <c r="F105" s="256">
        <f t="shared" si="31"/>
        <v>3406.15</v>
      </c>
      <c r="G105" s="240">
        <f t="shared" ref="G105:I105" si="34">SUM(G106)</f>
        <v>1018</v>
      </c>
      <c r="H105" s="235">
        <f t="shared" si="34"/>
        <v>0</v>
      </c>
      <c r="I105" s="256">
        <f t="shared" si="34"/>
        <v>3275.32</v>
      </c>
      <c r="J105" s="267">
        <f t="shared" si="25"/>
        <v>96.159006502943214</v>
      </c>
      <c r="K105" s="257">
        <f t="shared" si="27"/>
        <v>321.74066797642439</v>
      </c>
    </row>
    <row r="106" spans="1:11" x14ac:dyDescent="0.25">
      <c r="A106" s="87"/>
      <c r="B106" s="87"/>
      <c r="C106" s="87">
        <v>381</v>
      </c>
      <c r="D106" s="87"/>
      <c r="E106" s="114" t="s">
        <v>43</v>
      </c>
      <c r="F106" s="237">
        <f>SUM(F107+F108)</f>
        <v>3406.15</v>
      </c>
      <c r="G106" s="228">
        <f t="shared" ref="G106:H106" si="35">SUM(G108)</f>
        <v>1018</v>
      </c>
      <c r="H106" s="258">
        <f t="shared" si="35"/>
        <v>0</v>
      </c>
      <c r="I106" s="237">
        <f>I107+I108</f>
        <v>3275.32</v>
      </c>
      <c r="J106" s="268">
        <f t="shared" si="25"/>
        <v>96.159006502943214</v>
      </c>
      <c r="K106" s="257">
        <f t="shared" si="27"/>
        <v>321.74066797642439</v>
      </c>
    </row>
    <row r="107" spans="1:11" x14ac:dyDescent="0.25">
      <c r="A107" s="87"/>
      <c r="B107" s="87"/>
      <c r="C107" s="87"/>
      <c r="D107" s="87">
        <v>3811</v>
      </c>
      <c r="E107" s="114" t="s">
        <v>108</v>
      </c>
      <c r="F107" s="237">
        <v>2487.8000000000002</v>
      </c>
      <c r="G107" s="228">
        <v>0</v>
      </c>
      <c r="H107" s="258"/>
      <c r="I107" s="237">
        <v>2258.3000000000002</v>
      </c>
      <c r="J107" s="258">
        <f t="shared" si="25"/>
        <v>90.774981911729242</v>
      </c>
      <c r="K107" s="257" t="e">
        <f t="shared" ref="K107:K124" si="36">SUM(I107/G107*100)</f>
        <v>#DIV/0!</v>
      </c>
    </row>
    <row r="108" spans="1:11" x14ac:dyDescent="0.25">
      <c r="A108" s="20"/>
      <c r="B108" s="20"/>
      <c r="C108" s="20"/>
      <c r="D108" s="20">
        <v>3812</v>
      </c>
      <c r="E108" s="115" t="s">
        <v>109</v>
      </c>
      <c r="F108" s="238">
        <v>918.35</v>
      </c>
      <c r="G108" s="238">
        <v>1018</v>
      </c>
      <c r="H108" s="266"/>
      <c r="I108" s="238">
        <v>1017.02</v>
      </c>
      <c r="J108" s="269">
        <f t="shared" si="25"/>
        <v>110.74426961398159</v>
      </c>
      <c r="K108" s="257">
        <f t="shared" si="36"/>
        <v>99.903732809430252</v>
      </c>
    </row>
    <row r="109" spans="1:11" ht="26.25" x14ac:dyDescent="0.25">
      <c r="A109" s="121">
        <v>4</v>
      </c>
      <c r="B109" s="216"/>
      <c r="C109" s="216"/>
      <c r="D109" s="216"/>
      <c r="E109" s="217" t="s">
        <v>110</v>
      </c>
      <c r="F109" s="255">
        <f>SUM(F110+F120)</f>
        <v>9658.2800000000007</v>
      </c>
      <c r="G109" s="255">
        <f>SUM(G110+G120)</f>
        <v>17439</v>
      </c>
      <c r="H109" s="255">
        <f t="shared" ref="H109" si="37">SUM(H110+H120)</f>
        <v>0</v>
      </c>
      <c r="I109" s="255">
        <f>SUM(I110+I120)</f>
        <v>17852.97</v>
      </c>
      <c r="J109" s="254">
        <f t="shared" si="25"/>
        <v>184.84626662304262</v>
      </c>
      <c r="K109" s="255">
        <f t="shared" si="36"/>
        <v>102.37381730603821</v>
      </c>
    </row>
    <row r="110" spans="1:11" ht="26.25" x14ac:dyDescent="0.25">
      <c r="A110" s="112"/>
      <c r="B110" s="112">
        <v>42</v>
      </c>
      <c r="C110" s="112"/>
      <c r="D110" s="112"/>
      <c r="E110" s="113" t="s">
        <v>111</v>
      </c>
      <c r="F110" s="256">
        <f>SUM(F111+F118)</f>
        <v>3447.2000000000003</v>
      </c>
      <c r="G110" s="256" cm="1">
        <f t="array" ref="G110">SUM(G111:G117+G118)</f>
        <v>7702</v>
      </c>
      <c r="H110" s="256">
        <v>0</v>
      </c>
      <c r="I110" s="256">
        <f>I112+I114+I118</f>
        <v>8116.72</v>
      </c>
      <c r="J110" s="240">
        <f t="shared" si="25"/>
        <v>235.45834300301692</v>
      </c>
      <c r="K110" s="257">
        <f t="shared" si="36"/>
        <v>105.38457543495197</v>
      </c>
    </row>
    <row r="111" spans="1:11" x14ac:dyDescent="0.25">
      <c r="A111" s="87"/>
      <c r="B111" s="87"/>
      <c r="C111" s="87">
        <v>422</v>
      </c>
      <c r="D111" s="87"/>
      <c r="E111" s="114" t="s">
        <v>112</v>
      </c>
      <c r="F111" s="237">
        <f>SUM(F112:F117)</f>
        <v>2907.2200000000003</v>
      </c>
      <c r="G111" s="238">
        <v>1500</v>
      </c>
      <c r="H111" s="238">
        <v>0</v>
      </c>
      <c r="I111" s="238"/>
      <c r="J111" s="258">
        <f t="shared" si="25"/>
        <v>0</v>
      </c>
      <c r="K111" s="257">
        <f t="shared" si="36"/>
        <v>0</v>
      </c>
    </row>
    <row r="112" spans="1:11" x14ac:dyDescent="0.25">
      <c r="A112" s="20"/>
      <c r="B112" s="20"/>
      <c r="C112" s="20"/>
      <c r="D112" s="20">
        <v>4221</v>
      </c>
      <c r="E112" s="115" t="s">
        <v>113</v>
      </c>
      <c r="F112" s="238">
        <v>1474.44</v>
      </c>
      <c r="G112" s="238">
        <v>6202</v>
      </c>
      <c r="H112" s="238">
        <v>0</v>
      </c>
      <c r="I112" s="238">
        <v>1327.89</v>
      </c>
      <c r="J112" s="118">
        <f t="shared" si="25"/>
        <v>90.060633189549932</v>
      </c>
      <c r="K112" s="257">
        <f t="shared" si="36"/>
        <v>21.410673976136732</v>
      </c>
    </row>
    <row r="113" spans="1:13" x14ac:dyDescent="0.25">
      <c r="A113" s="20"/>
      <c r="B113" s="20"/>
      <c r="C113" s="20"/>
      <c r="D113" s="20">
        <v>4222</v>
      </c>
      <c r="E113" s="115" t="s">
        <v>114</v>
      </c>
      <c r="F113" s="238">
        <v>0</v>
      </c>
      <c r="G113" s="238">
        <v>0</v>
      </c>
      <c r="H113" s="238">
        <v>0</v>
      </c>
      <c r="I113" s="238"/>
      <c r="J113" s="118" t="e">
        <f t="shared" si="25"/>
        <v>#DIV/0!</v>
      </c>
      <c r="K113" s="257" t="e">
        <f t="shared" si="36"/>
        <v>#DIV/0!</v>
      </c>
      <c r="M113" s="125"/>
    </row>
    <row r="114" spans="1:13" x14ac:dyDescent="0.25">
      <c r="A114" s="20"/>
      <c r="B114" s="20"/>
      <c r="C114" s="20"/>
      <c r="D114" s="20">
        <v>4223</v>
      </c>
      <c r="E114" s="115" t="s">
        <v>115</v>
      </c>
      <c r="F114" s="238">
        <v>0</v>
      </c>
      <c r="G114" s="238">
        <v>0</v>
      </c>
      <c r="H114" s="238">
        <v>0</v>
      </c>
      <c r="I114" s="238">
        <v>6187.13</v>
      </c>
      <c r="J114" s="118" t="e">
        <f t="shared" si="25"/>
        <v>#DIV/0!</v>
      </c>
      <c r="K114" s="257" t="e">
        <f t="shared" si="36"/>
        <v>#DIV/0!</v>
      </c>
    </row>
    <row r="115" spans="1:13" x14ac:dyDescent="0.25">
      <c r="A115" s="20"/>
      <c r="B115" s="20"/>
      <c r="C115" s="20"/>
      <c r="D115" s="20">
        <v>4225</v>
      </c>
      <c r="E115" s="115" t="s">
        <v>116</v>
      </c>
      <c r="F115" s="238">
        <v>0</v>
      </c>
      <c r="G115" s="238">
        <v>0</v>
      </c>
      <c r="H115" s="238">
        <v>0</v>
      </c>
      <c r="I115" s="238"/>
      <c r="J115" s="118" t="e">
        <f t="shared" si="25"/>
        <v>#DIV/0!</v>
      </c>
      <c r="K115" s="257" t="e">
        <f t="shared" si="36"/>
        <v>#DIV/0!</v>
      </c>
    </row>
    <row r="116" spans="1:13" x14ac:dyDescent="0.25">
      <c r="A116" s="20"/>
      <c r="B116" s="20"/>
      <c r="C116" s="20"/>
      <c r="D116" s="20">
        <v>4226</v>
      </c>
      <c r="E116" s="115" t="s">
        <v>117</v>
      </c>
      <c r="F116" s="238">
        <v>0</v>
      </c>
      <c r="G116" s="238">
        <v>0</v>
      </c>
      <c r="H116" s="238">
        <v>0</v>
      </c>
      <c r="I116" s="238"/>
      <c r="J116" s="118" t="e">
        <f t="shared" si="25"/>
        <v>#DIV/0!</v>
      </c>
      <c r="K116" s="257" t="e">
        <f t="shared" si="36"/>
        <v>#DIV/0!</v>
      </c>
    </row>
    <row r="117" spans="1:13" ht="26.25" x14ac:dyDescent="0.25">
      <c r="A117" s="20"/>
      <c r="B117" s="20"/>
      <c r="C117" s="20"/>
      <c r="D117" s="20">
        <v>4227</v>
      </c>
      <c r="E117" s="115" t="s">
        <v>118</v>
      </c>
      <c r="F117" s="238">
        <v>1432.78</v>
      </c>
      <c r="G117" s="238">
        <v>0</v>
      </c>
      <c r="H117" s="238">
        <v>0</v>
      </c>
      <c r="I117" s="270"/>
      <c r="J117" s="118">
        <f t="shared" si="25"/>
        <v>0</v>
      </c>
      <c r="K117" s="257" t="e">
        <f t="shared" si="36"/>
        <v>#DIV/0!</v>
      </c>
    </row>
    <row r="118" spans="1:13" ht="26.25" x14ac:dyDescent="0.25">
      <c r="A118" s="87"/>
      <c r="B118" s="87"/>
      <c r="C118" s="87">
        <v>424</v>
      </c>
      <c r="D118" s="87"/>
      <c r="E118" s="114" t="s">
        <v>119</v>
      </c>
      <c r="F118" s="237">
        <f>SUM(F119)</f>
        <v>539.98</v>
      </c>
      <c r="G118" s="238">
        <v>0</v>
      </c>
      <c r="H118" s="238">
        <v>0</v>
      </c>
      <c r="I118" s="237">
        <f>I119</f>
        <v>601.70000000000005</v>
      </c>
      <c r="J118" s="228">
        <f t="shared" si="25"/>
        <v>111.43005296492463</v>
      </c>
      <c r="K118" s="257" t="e">
        <f t="shared" si="36"/>
        <v>#DIV/0!</v>
      </c>
    </row>
    <row r="119" spans="1:13" x14ac:dyDescent="0.25">
      <c r="A119" s="20"/>
      <c r="B119" s="20"/>
      <c r="C119" s="20"/>
      <c r="D119" s="20">
        <v>4241</v>
      </c>
      <c r="E119" s="122" t="s">
        <v>120</v>
      </c>
      <c r="F119" s="238">
        <v>539.98</v>
      </c>
      <c r="G119" s="238">
        <v>0</v>
      </c>
      <c r="H119" s="238">
        <v>0</v>
      </c>
      <c r="I119" s="238">
        <v>601.70000000000005</v>
      </c>
      <c r="J119" s="232">
        <f t="shared" si="25"/>
        <v>111.43005296492463</v>
      </c>
      <c r="K119" s="257" t="e">
        <f t="shared" si="36"/>
        <v>#DIV/0!</v>
      </c>
    </row>
    <row r="120" spans="1:13" ht="26.25" x14ac:dyDescent="0.25">
      <c r="A120" s="123"/>
      <c r="B120" s="123">
        <v>45</v>
      </c>
      <c r="C120" s="123"/>
      <c r="D120" s="123"/>
      <c r="E120" s="124" t="s">
        <v>121</v>
      </c>
      <c r="F120" s="271">
        <f>SUM(F121+F124)</f>
        <v>6211.08</v>
      </c>
      <c r="G120" s="271">
        <f>G122</f>
        <v>9737</v>
      </c>
      <c r="H120" s="271">
        <f t="shared" ref="H120:I120" si="38">SUM(H121+H124)</f>
        <v>0</v>
      </c>
      <c r="I120" s="271">
        <f t="shared" si="38"/>
        <v>9736.25</v>
      </c>
      <c r="J120" s="271">
        <f t="shared" si="25"/>
        <v>156.75615190916878</v>
      </c>
      <c r="K120" s="257">
        <f t="shared" si="36"/>
        <v>99.992297422203961</v>
      </c>
    </row>
    <row r="121" spans="1:13" ht="26.25" x14ac:dyDescent="0.25">
      <c r="A121" s="87"/>
      <c r="B121" s="87"/>
      <c r="C121" s="87">
        <v>451</v>
      </c>
      <c r="D121" s="87"/>
      <c r="E121" s="114" t="s">
        <v>122</v>
      </c>
      <c r="F121" s="237">
        <f>SUM(F122)</f>
        <v>6211.08</v>
      </c>
      <c r="G121" s="237">
        <v>0</v>
      </c>
      <c r="H121" s="237">
        <f t="shared" ref="H121" si="39">SUM(H122)</f>
        <v>0</v>
      </c>
      <c r="I121" s="238">
        <f>I122</f>
        <v>9736.25</v>
      </c>
      <c r="J121" s="232">
        <f t="shared" si="25"/>
        <v>156.75615190916878</v>
      </c>
      <c r="K121" s="257" t="e">
        <f t="shared" si="36"/>
        <v>#DIV/0!</v>
      </c>
    </row>
    <row r="122" spans="1:13" ht="26.25" x14ac:dyDescent="0.25">
      <c r="A122" s="20"/>
      <c r="B122" s="20"/>
      <c r="C122" s="20"/>
      <c r="D122" s="20">
        <v>4511</v>
      </c>
      <c r="E122" s="120" t="s">
        <v>122</v>
      </c>
      <c r="F122" s="238">
        <v>6211.08</v>
      </c>
      <c r="G122" s="238">
        <v>9737</v>
      </c>
      <c r="H122" s="238">
        <v>0</v>
      </c>
      <c r="I122" s="238">
        <v>9736.25</v>
      </c>
      <c r="J122" s="232">
        <f t="shared" si="25"/>
        <v>156.75615190916878</v>
      </c>
      <c r="K122" s="257">
        <f t="shared" si="36"/>
        <v>99.992297422203961</v>
      </c>
    </row>
    <row r="123" spans="1:13" x14ac:dyDescent="0.25">
      <c r="A123" s="20"/>
      <c r="B123" s="20"/>
      <c r="C123" s="20">
        <v>452</v>
      </c>
      <c r="D123" s="20"/>
      <c r="E123" s="122" t="s">
        <v>123</v>
      </c>
      <c r="F123" s="238">
        <f>SUM(F124)</f>
        <v>0</v>
      </c>
      <c r="G123" s="238">
        <v>0</v>
      </c>
      <c r="H123" s="238">
        <v>0</v>
      </c>
      <c r="I123" s="238" t="s">
        <v>269</v>
      </c>
      <c r="J123" s="232" t="e">
        <f t="shared" si="25"/>
        <v>#VALUE!</v>
      </c>
      <c r="K123" s="257" t="e">
        <f t="shared" si="36"/>
        <v>#VALUE!</v>
      </c>
    </row>
    <row r="124" spans="1:13" x14ac:dyDescent="0.25">
      <c r="A124" s="20"/>
      <c r="B124" s="20"/>
      <c r="C124" s="20"/>
      <c r="D124" s="20">
        <v>4521</v>
      </c>
      <c r="E124" s="122" t="s">
        <v>123</v>
      </c>
      <c r="F124" s="238"/>
      <c r="G124" s="238">
        <v>0</v>
      </c>
      <c r="H124" s="238">
        <v>0</v>
      </c>
      <c r="I124" s="238">
        <v>0</v>
      </c>
      <c r="J124" s="232" t="e">
        <f t="shared" si="25"/>
        <v>#DIV/0!</v>
      </c>
      <c r="K124" s="257" t="e">
        <f t="shared" si="36"/>
        <v>#DIV/0!</v>
      </c>
    </row>
  </sheetData>
  <mergeCells count="4">
    <mergeCell ref="A1:K1"/>
    <mergeCell ref="A3:H3"/>
    <mergeCell ref="A5:H5"/>
    <mergeCell ref="A7:H7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2"/>
  <sheetViews>
    <sheetView topLeftCell="A14" workbookViewId="0">
      <selection activeCell="D22" sqref="D22"/>
    </sheetView>
  </sheetViews>
  <sheetFormatPr defaultColWidth="9" defaultRowHeight="15" x14ac:dyDescent="0.25"/>
  <cols>
    <col min="1" max="1" width="28.42578125" customWidth="1"/>
    <col min="2" max="4" width="25.28515625" customWidth="1"/>
    <col min="5" max="5" width="27.28515625" customWidth="1"/>
    <col min="6" max="6" width="15.28515625" customWidth="1"/>
    <col min="7" max="7" width="14.140625" customWidth="1"/>
  </cols>
  <sheetData>
    <row r="1" spans="1:11" ht="28.5" customHeight="1" x14ac:dyDescent="0.25">
      <c r="B1" s="327" t="s">
        <v>124</v>
      </c>
      <c r="C1" s="2"/>
      <c r="D1" s="2"/>
      <c r="E1" s="2"/>
      <c r="F1" s="2"/>
      <c r="G1" s="2"/>
      <c r="H1" s="2"/>
      <c r="I1" s="2"/>
      <c r="J1" s="2"/>
    </row>
    <row r="2" spans="1:11" ht="33" customHeight="1" x14ac:dyDescent="0.25">
      <c r="A2" s="194" t="s">
        <v>125</v>
      </c>
      <c r="B2" s="194" t="s">
        <v>219</v>
      </c>
      <c r="C2" s="195" t="s">
        <v>227</v>
      </c>
      <c r="D2" s="194" t="s">
        <v>216</v>
      </c>
      <c r="E2" s="195" t="s">
        <v>229</v>
      </c>
      <c r="F2" s="194" t="s">
        <v>126</v>
      </c>
      <c r="G2" s="194" t="s">
        <v>127</v>
      </c>
    </row>
    <row r="3" spans="1:11" ht="15.75" customHeight="1" x14ac:dyDescent="0.25">
      <c r="A3" s="7">
        <v>1</v>
      </c>
      <c r="B3" s="6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</row>
    <row r="4" spans="1:11" x14ac:dyDescent="0.25">
      <c r="A4" s="272" t="s">
        <v>5</v>
      </c>
      <c r="B4" s="278">
        <f>SUM(B5+B7+B9+B12+B17+B19)</f>
        <v>1573725.5</v>
      </c>
      <c r="C4" s="278">
        <f t="shared" ref="C4:E4" si="0">SUM(C5+C7+C9+C12+C17+C19)</f>
        <v>1844387</v>
      </c>
      <c r="D4" s="278">
        <f t="shared" si="0"/>
        <v>0</v>
      </c>
      <c r="E4" s="278">
        <f t="shared" si="0"/>
        <v>1042985.9</v>
      </c>
      <c r="F4" s="279">
        <f>SUM(E4/B4*100)</f>
        <v>66.274957100205853</v>
      </c>
      <c r="G4" s="279">
        <f>SUM(E4/C4*100)</f>
        <v>56.549189513914378</v>
      </c>
    </row>
    <row r="5" spans="1:11" ht="18" customHeight="1" x14ac:dyDescent="0.25">
      <c r="A5" s="189" t="s">
        <v>128</v>
      </c>
      <c r="B5" s="280">
        <f>SUM(B6)</f>
        <v>4814.58</v>
      </c>
      <c r="C5" s="281">
        <f>SUM(C6)</f>
        <v>5742</v>
      </c>
      <c r="D5" s="282">
        <v>0</v>
      </c>
      <c r="E5" s="281">
        <f>SUM(E6)</f>
        <v>4741.25</v>
      </c>
      <c r="F5" s="282">
        <f t="shared" ref="F5:F16" si="1">SUM(E5/B5*100)</f>
        <v>98.476918028156149</v>
      </c>
      <c r="G5" s="282">
        <f t="shared" ref="G5:G16" si="2">SUM(E5/C5*100)</f>
        <v>82.571403692093355</v>
      </c>
    </row>
    <row r="6" spans="1:11" x14ac:dyDescent="0.25">
      <c r="A6" s="273" t="s">
        <v>129</v>
      </c>
      <c r="B6" s="283">
        <v>4814.58</v>
      </c>
      <c r="C6" s="229">
        <v>5742</v>
      </c>
      <c r="D6" s="229">
        <f t="shared" ref="D6:D10" si="3">SUM(D7)</f>
        <v>0</v>
      </c>
      <c r="E6" s="229">
        <v>4741.25</v>
      </c>
      <c r="F6" s="244">
        <f>SUM(E6/B27*100)</f>
        <v>98.476918028156149</v>
      </c>
      <c r="G6" s="284">
        <f>SUM(E6/C6*100)</f>
        <v>82.571403692093355</v>
      </c>
    </row>
    <row r="7" spans="1:11" ht="15.75" customHeight="1" x14ac:dyDescent="0.25">
      <c r="A7" s="189" t="s">
        <v>130</v>
      </c>
      <c r="B7" s="280">
        <f>SUM(B8)</f>
        <v>8223.59</v>
      </c>
      <c r="C7" s="281">
        <f>SUM(C8)</f>
        <v>12361</v>
      </c>
      <c r="D7" s="282">
        <v>0</v>
      </c>
      <c r="E7" s="281">
        <f>SUM(E8)</f>
        <v>16102.16</v>
      </c>
      <c r="F7" s="282">
        <f t="shared" si="1"/>
        <v>195.80450873645208</v>
      </c>
      <c r="G7" s="282">
        <f t="shared" si="2"/>
        <v>130.26583609740311</v>
      </c>
    </row>
    <row r="8" spans="1:11" x14ac:dyDescent="0.25">
      <c r="A8" s="18" t="s">
        <v>131</v>
      </c>
      <c r="B8" s="283">
        <v>8223.59</v>
      </c>
      <c r="C8" s="229">
        <v>12361</v>
      </c>
      <c r="D8" s="229">
        <f t="shared" si="3"/>
        <v>0</v>
      </c>
      <c r="E8" s="229">
        <v>16102.16</v>
      </c>
      <c r="F8" s="244">
        <f t="shared" si="1"/>
        <v>195.80450873645208</v>
      </c>
      <c r="G8" s="284">
        <f t="shared" si="2"/>
        <v>130.26583609740311</v>
      </c>
    </row>
    <row r="9" spans="1:11" ht="25.5" x14ac:dyDescent="0.25">
      <c r="A9" s="189" t="s">
        <v>132</v>
      </c>
      <c r="B9" s="280">
        <f>SUM(B10+B11)</f>
        <v>114199.35</v>
      </c>
      <c r="C9" s="281">
        <f>SUM(C10+C11)</f>
        <v>95802</v>
      </c>
      <c r="D9" s="282">
        <v>0</v>
      </c>
      <c r="E9" s="281">
        <f>SUM(E10+E11)</f>
        <v>87787.43</v>
      </c>
      <c r="F9" s="282">
        <f t="shared" si="1"/>
        <v>76.872092529423313</v>
      </c>
      <c r="G9" s="282">
        <f t="shared" si="2"/>
        <v>91.634235193419755</v>
      </c>
    </row>
    <row r="10" spans="1:11" s="1" customFormat="1" ht="31.5" customHeight="1" x14ac:dyDescent="0.25">
      <c r="A10" s="274" t="s">
        <v>133</v>
      </c>
      <c r="B10" s="283">
        <v>15908.27</v>
      </c>
      <c r="C10" s="229">
        <v>9003</v>
      </c>
      <c r="D10" s="229">
        <f t="shared" si="3"/>
        <v>0</v>
      </c>
      <c r="E10" s="229">
        <v>3</v>
      </c>
      <c r="F10" s="244">
        <f t="shared" si="1"/>
        <v>1.8858115935925148E-2</v>
      </c>
      <c r="G10" s="284">
        <f t="shared" si="2"/>
        <v>3.3322225924691772E-2</v>
      </c>
    </row>
    <row r="11" spans="1:11" x14ac:dyDescent="0.25">
      <c r="A11" s="275" t="s">
        <v>224</v>
      </c>
      <c r="B11" s="283">
        <v>98291.08</v>
      </c>
      <c r="C11" s="229">
        <v>86799</v>
      </c>
      <c r="D11" s="229">
        <v>0</v>
      </c>
      <c r="E11" s="229">
        <v>87784.43</v>
      </c>
      <c r="F11" s="244">
        <f t="shared" si="1"/>
        <v>89.31067803914658</v>
      </c>
      <c r="G11" s="284">
        <f t="shared" si="2"/>
        <v>101.13530109793891</v>
      </c>
    </row>
    <row r="12" spans="1:11" x14ac:dyDescent="0.25">
      <c r="A12" s="276" t="s">
        <v>134</v>
      </c>
      <c r="B12" s="280">
        <f>SUM(B13+B14+B15+B16)</f>
        <v>1442248.28</v>
      </c>
      <c r="C12" s="280">
        <f t="shared" ref="C12:E12" si="4">SUM(C13+C14+C15+C16)</f>
        <v>1716354</v>
      </c>
      <c r="D12" s="280">
        <f t="shared" si="4"/>
        <v>0</v>
      </c>
      <c r="E12" s="280">
        <f t="shared" si="4"/>
        <v>929657.66</v>
      </c>
      <c r="F12" s="282">
        <f t="shared" si="1"/>
        <v>64.458919652863102</v>
      </c>
      <c r="G12" s="282">
        <f t="shared" si="2"/>
        <v>54.16468047966795</v>
      </c>
    </row>
    <row r="13" spans="1:11" x14ac:dyDescent="0.25">
      <c r="A13" s="274" t="s">
        <v>135</v>
      </c>
      <c r="B13" s="283">
        <v>0</v>
      </c>
      <c r="C13" s="229">
        <v>142</v>
      </c>
      <c r="D13" s="229">
        <f>SUM(D14)</f>
        <v>0</v>
      </c>
      <c r="E13" s="229">
        <v>141.30000000000001</v>
      </c>
      <c r="F13" s="284" t="e">
        <f t="shared" si="1"/>
        <v>#DIV/0!</v>
      </c>
      <c r="G13" s="284">
        <f t="shared" si="2"/>
        <v>99.507042253521135</v>
      </c>
    </row>
    <row r="14" spans="1:11" x14ac:dyDescent="0.25">
      <c r="A14" s="274" t="s">
        <v>136</v>
      </c>
      <c r="B14" s="283">
        <v>0</v>
      </c>
      <c r="C14" s="285">
        <v>0</v>
      </c>
      <c r="D14" s="229">
        <f>SUM(D15)</f>
        <v>0</v>
      </c>
      <c r="E14" s="229">
        <v>0</v>
      </c>
      <c r="F14" s="284" t="e">
        <f t="shared" si="1"/>
        <v>#DIV/0!</v>
      </c>
      <c r="G14" s="284">
        <f>SUM(E16/C16*100)</f>
        <v>100.05547857142858</v>
      </c>
      <c r="K14" s="190"/>
    </row>
    <row r="15" spans="1:11" ht="25.5" x14ac:dyDescent="0.25">
      <c r="A15" s="274" t="s">
        <v>137</v>
      </c>
      <c r="B15" s="286">
        <v>1290464.49</v>
      </c>
      <c r="C15" s="229">
        <f>1576212</f>
        <v>1576212</v>
      </c>
      <c r="D15" s="229">
        <f>SUM(D17)</f>
        <v>0</v>
      </c>
      <c r="E15" s="229">
        <v>789438.69</v>
      </c>
      <c r="F15" s="244">
        <f t="shared" si="1"/>
        <v>61.174770489035303</v>
      </c>
      <c r="G15" s="284">
        <f t="shared" si="2"/>
        <v>50.084550174722686</v>
      </c>
    </row>
    <row r="16" spans="1:11" x14ac:dyDescent="0.25">
      <c r="A16" s="274" t="s">
        <v>138</v>
      </c>
      <c r="B16" s="283">
        <v>151783.79</v>
      </c>
      <c r="C16" s="229">
        <v>140000</v>
      </c>
      <c r="D16" s="229"/>
      <c r="E16" s="229">
        <v>140077.67000000001</v>
      </c>
      <c r="F16" s="244">
        <f t="shared" si="1"/>
        <v>92.287634931240021</v>
      </c>
      <c r="G16" s="284">
        <f t="shared" si="2"/>
        <v>100.05547857142858</v>
      </c>
    </row>
    <row r="17" spans="1:12" x14ac:dyDescent="0.25">
      <c r="A17" s="276" t="s">
        <v>139</v>
      </c>
      <c r="B17" s="280">
        <f>SUM(B18)</f>
        <v>3940</v>
      </c>
      <c r="C17" s="281">
        <f>SUM(C18)</f>
        <v>14128</v>
      </c>
      <c r="D17" s="281">
        <f>SUM(D18)</f>
        <v>0</v>
      </c>
      <c r="E17" s="281">
        <f>SUM(E18)</f>
        <v>4697.3999999999996</v>
      </c>
      <c r="F17" s="282">
        <f>SUM(E17/B17*100)</f>
        <v>119.2233502538071</v>
      </c>
      <c r="G17" s="282">
        <f>SUM(E17/C17*100)</f>
        <v>33.248867497168739</v>
      </c>
    </row>
    <row r="18" spans="1:12" ht="25.5" x14ac:dyDescent="0.25">
      <c r="A18" s="274" t="s">
        <v>140</v>
      </c>
      <c r="B18" s="286">
        <v>3940</v>
      </c>
      <c r="C18" s="229">
        <v>14128</v>
      </c>
      <c r="D18" s="229">
        <v>0</v>
      </c>
      <c r="E18" s="229">
        <v>4697.3999999999996</v>
      </c>
      <c r="F18" s="244">
        <f>SUM(E18/B18*100)</f>
        <v>119.2233502538071</v>
      </c>
      <c r="G18" s="284">
        <f>SUM(E18/C18*100)</f>
        <v>33.248867497168739</v>
      </c>
    </row>
    <row r="19" spans="1:12" ht="25.5" x14ac:dyDescent="0.25">
      <c r="A19" s="276" t="s">
        <v>141</v>
      </c>
      <c r="B19" s="280">
        <f>SUM(B20)</f>
        <v>299.7</v>
      </c>
      <c r="C19" s="281">
        <f>SUM(C20)</f>
        <v>0</v>
      </c>
      <c r="D19" s="281">
        <v>0</v>
      </c>
      <c r="E19" s="281">
        <f>SUM(E20)</f>
        <v>0</v>
      </c>
      <c r="F19" s="287">
        <f>SUM(E19/B19*100)</f>
        <v>0</v>
      </c>
      <c r="G19" s="282" t="e">
        <f>SUM(E19/C19*100)</f>
        <v>#DIV/0!</v>
      </c>
      <c r="L19" s="22"/>
    </row>
    <row r="20" spans="1:12" x14ac:dyDescent="0.25">
      <c r="A20" s="277" t="s">
        <v>142</v>
      </c>
      <c r="B20" s="283">
        <v>299.7</v>
      </c>
      <c r="C20" s="229">
        <v>0</v>
      </c>
      <c r="D20" s="229">
        <v>0</v>
      </c>
      <c r="E20" s="229">
        <v>0</v>
      </c>
      <c r="F20" s="244">
        <f>SUM(E20/B20*100)</f>
        <v>0</v>
      </c>
      <c r="G20" s="284" t="e">
        <f>SUM(E20/C20*100)</f>
        <v>#DIV/0!</v>
      </c>
      <c r="L20" s="1"/>
    </row>
    <row r="21" spans="1:12" ht="15.75" x14ac:dyDescent="0.25">
      <c r="C21" s="2"/>
      <c r="D21" s="2"/>
      <c r="E21" s="2"/>
      <c r="F21" s="2"/>
      <c r="G21" s="2"/>
    </row>
    <row r="22" spans="1:12" ht="18" x14ac:dyDescent="0.25">
      <c r="A22" s="3"/>
      <c r="B22" s="327" t="s">
        <v>143</v>
      </c>
      <c r="C22" s="327"/>
      <c r="D22" s="3"/>
      <c r="E22" s="4"/>
      <c r="F22" s="4"/>
      <c r="G22" s="4"/>
      <c r="I22" s="1"/>
    </row>
    <row r="23" spans="1:12" ht="25.5" x14ac:dyDescent="0.25">
      <c r="A23" s="194" t="s">
        <v>125</v>
      </c>
      <c r="B23" s="194" t="s">
        <v>218</v>
      </c>
      <c r="C23" s="194" t="s">
        <v>215</v>
      </c>
      <c r="D23" s="194" t="s">
        <v>216</v>
      </c>
      <c r="E23" s="195" t="s">
        <v>266</v>
      </c>
      <c r="F23" s="194" t="s">
        <v>144</v>
      </c>
      <c r="G23" s="194" t="s">
        <v>145</v>
      </c>
      <c r="K23" s="1"/>
    </row>
    <row r="24" spans="1:12" x14ac:dyDescent="0.25">
      <c r="A24" s="7">
        <v>1</v>
      </c>
      <c r="B24" s="6">
        <v>2</v>
      </c>
      <c r="C24" s="7">
        <v>3</v>
      </c>
      <c r="D24" s="7">
        <v>4</v>
      </c>
      <c r="E24" s="7">
        <v>5</v>
      </c>
      <c r="F24" s="7">
        <v>6</v>
      </c>
      <c r="G24" s="7">
        <v>7</v>
      </c>
      <c r="K24" s="1"/>
    </row>
    <row r="25" spans="1:12" x14ac:dyDescent="0.25">
      <c r="A25" s="188" t="s">
        <v>8</v>
      </c>
      <c r="B25" s="278">
        <f>SUM(B26+B28+B30+B33+B38+B40)</f>
        <v>1616172.5389999999</v>
      </c>
      <c r="C25" s="279">
        <f>SUM(C26+C28+C30+C33+C38+C40)</f>
        <v>1844387</v>
      </c>
      <c r="D25" s="279">
        <v>0</v>
      </c>
      <c r="E25" s="279">
        <v>1042985.9</v>
      </c>
      <c r="F25" s="279">
        <f>SUM(E25/B25*100)</f>
        <v>64.534316406919231</v>
      </c>
      <c r="G25" s="279">
        <f>SUM(E25/C25*100)</f>
        <v>56.549189513914378</v>
      </c>
    </row>
    <row r="26" spans="1:12" x14ac:dyDescent="0.25">
      <c r="A26" s="191" t="s">
        <v>128</v>
      </c>
      <c r="B26" s="290">
        <f>SUM(B27)</f>
        <v>4814.58</v>
      </c>
      <c r="C26" s="291">
        <f>SUM(C27)</f>
        <v>5742</v>
      </c>
      <c r="D26" s="291">
        <f t="shared" ref="D26:D29" si="5">SUM(D27)</f>
        <v>0</v>
      </c>
      <c r="E26" s="291">
        <v>4741.25</v>
      </c>
      <c r="F26" s="292">
        <f t="shared" ref="F26:F41" si="6">SUM(E26/B26*100)</f>
        <v>98.476918028156149</v>
      </c>
      <c r="G26" s="292">
        <f t="shared" ref="G26:G41" si="7">SUM(E26/C26*100)</f>
        <v>82.571403692093355</v>
      </c>
    </row>
    <row r="27" spans="1:12" x14ac:dyDescent="0.25">
      <c r="A27" s="170" t="s">
        <v>129</v>
      </c>
      <c r="B27" s="283">
        <v>4814.58</v>
      </c>
      <c r="C27" s="229">
        <v>5742</v>
      </c>
      <c r="D27" s="227">
        <f t="shared" si="5"/>
        <v>0</v>
      </c>
      <c r="E27" s="229">
        <v>4741.25</v>
      </c>
      <c r="F27" s="284">
        <f t="shared" si="6"/>
        <v>98.476918028156149</v>
      </c>
      <c r="G27" s="284">
        <f t="shared" si="7"/>
        <v>82.571403692093355</v>
      </c>
    </row>
    <row r="28" spans="1:12" x14ac:dyDescent="0.25">
      <c r="A28" s="51" t="s">
        <v>130</v>
      </c>
      <c r="B28" s="293">
        <f>SUM(B29)</f>
        <v>31146.77</v>
      </c>
      <c r="C28" s="294">
        <f>SUM(C29)</f>
        <v>12361</v>
      </c>
      <c r="D28" s="294">
        <f t="shared" si="5"/>
        <v>0</v>
      </c>
      <c r="E28" s="294">
        <v>16102.16</v>
      </c>
      <c r="F28" s="295">
        <f t="shared" si="6"/>
        <v>51.697688074879032</v>
      </c>
      <c r="G28" s="284">
        <f t="shared" si="7"/>
        <v>130.26583609740311</v>
      </c>
    </row>
    <row r="29" spans="1:12" x14ac:dyDescent="0.25">
      <c r="A29" s="18" t="s">
        <v>131</v>
      </c>
      <c r="B29" s="259">
        <v>31146.77</v>
      </c>
      <c r="C29" s="229">
        <v>12361</v>
      </c>
      <c r="D29" s="227">
        <f t="shared" si="5"/>
        <v>0</v>
      </c>
      <c r="E29" s="229">
        <v>16102.16</v>
      </c>
      <c r="F29" s="284">
        <f t="shared" si="6"/>
        <v>51.697688074879032</v>
      </c>
      <c r="G29" s="284">
        <f t="shared" si="7"/>
        <v>130.26583609740311</v>
      </c>
    </row>
    <row r="30" spans="1:12" ht="15.75" customHeight="1" x14ac:dyDescent="0.25">
      <c r="A30" s="192" t="s">
        <v>132</v>
      </c>
      <c r="B30" s="290">
        <f>SUM(B31+B32)</f>
        <v>115559.39</v>
      </c>
      <c r="C30" s="291">
        <f>SUM(C31+C32)</f>
        <v>95802</v>
      </c>
      <c r="D30" s="291">
        <f>SUM(D31+D32)</f>
        <v>0</v>
      </c>
      <c r="E30" s="291">
        <v>87787.43</v>
      </c>
      <c r="F30" s="292">
        <f t="shared" si="6"/>
        <v>75.967370544271645</v>
      </c>
      <c r="G30" s="292">
        <f t="shared" si="7"/>
        <v>91.634235193419755</v>
      </c>
    </row>
    <row r="31" spans="1:12" ht="38.25" x14ac:dyDescent="0.25">
      <c r="A31" s="54" t="s">
        <v>133</v>
      </c>
      <c r="B31" s="283">
        <v>17268.310000000001</v>
      </c>
      <c r="C31" s="229">
        <v>9003</v>
      </c>
      <c r="D31" s="227">
        <f>SUM(D32)</f>
        <v>0</v>
      </c>
      <c r="E31" s="229">
        <v>3</v>
      </c>
      <c r="F31" s="244">
        <f t="shared" si="6"/>
        <v>1.7372863933992379E-2</v>
      </c>
      <c r="G31" s="284">
        <f t="shared" si="7"/>
        <v>3.3322225924691772E-2</v>
      </c>
    </row>
    <row r="32" spans="1:12" x14ac:dyDescent="0.25">
      <c r="A32" s="178" t="s">
        <v>224</v>
      </c>
      <c r="B32" s="283">
        <v>98291.08</v>
      </c>
      <c r="C32" s="229">
        <v>86799</v>
      </c>
      <c r="D32" s="227">
        <f>SUM(D33)</f>
        <v>0</v>
      </c>
      <c r="E32" s="229">
        <v>87784.43</v>
      </c>
      <c r="F32" s="296">
        <f t="shared" si="6"/>
        <v>89.31067803914658</v>
      </c>
      <c r="G32" s="284">
        <f t="shared" si="7"/>
        <v>101.13530109793891</v>
      </c>
    </row>
    <row r="33" spans="1:10" x14ac:dyDescent="0.25">
      <c r="A33" s="193" t="s">
        <v>134</v>
      </c>
      <c r="B33" s="290">
        <f>SUM(B34:B37)</f>
        <v>1464352.0989999999</v>
      </c>
      <c r="C33" s="290">
        <f t="shared" ref="C33:D33" si="8">SUM(C34:C37)</f>
        <v>1716354</v>
      </c>
      <c r="D33" s="290">
        <f t="shared" si="8"/>
        <v>0</v>
      </c>
      <c r="E33" s="290">
        <v>929657.66</v>
      </c>
      <c r="F33" s="292">
        <f t="shared" si="6"/>
        <v>63.485937612604204</v>
      </c>
      <c r="G33" s="292">
        <f t="shared" si="7"/>
        <v>54.16468047966795</v>
      </c>
    </row>
    <row r="34" spans="1:10" x14ac:dyDescent="0.25">
      <c r="A34" s="54" t="s">
        <v>135</v>
      </c>
      <c r="B34" s="283">
        <v>0</v>
      </c>
      <c r="C34" s="283">
        <v>142</v>
      </c>
      <c r="D34" s="227">
        <f>SUM(D35)</f>
        <v>0</v>
      </c>
      <c r="E34" s="283">
        <v>141.30000000000001</v>
      </c>
      <c r="F34" s="295" t="e">
        <f t="shared" si="6"/>
        <v>#DIV/0!</v>
      </c>
      <c r="G34" s="284">
        <f t="shared" si="7"/>
        <v>99.507042253521135</v>
      </c>
      <c r="H34" s="289"/>
    </row>
    <row r="35" spans="1:10" ht="15.75" customHeight="1" x14ac:dyDescent="0.25">
      <c r="A35" s="54" t="s">
        <v>136</v>
      </c>
      <c r="B35" s="283">
        <v>0</v>
      </c>
      <c r="C35" s="283">
        <v>0</v>
      </c>
      <c r="D35" s="227">
        <f>SUM(D36)</f>
        <v>0</v>
      </c>
      <c r="E35" s="283">
        <v>0</v>
      </c>
      <c r="F35" s="295" t="e">
        <f t="shared" si="6"/>
        <v>#DIV/0!</v>
      </c>
      <c r="G35" s="284" t="e">
        <f t="shared" si="7"/>
        <v>#DIV/0!</v>
      </c>
      <c r="H35" s="289"/>
    </row>
    <row r="36" spans="1:10" ht="25.5" x14ac:dyDescent="0.25">
      <c r="A36" s="54" t="s">
        <v>137</v>
      </c>
      <c r="B36" s="259">
        <f>1289077.179+3406.15</f>
        <v>1292483.3289999999</v>
      </c>
      <c r="C36" s="229">
        <v>1576212</v>
      </c>
      <c r="D36" s="227">
        <f>SUM(D38)</f>
        <v>0</v>
      </c>
      <c r="E36" s="229">
        <v>789438.69</v>
      </c>
      <c r="F36" s="244">
        <f t="shared" si="6"/>
        <v>61.079216442257099</v>
      </c>
      <c r="G36" s="284">
        <f t="shared" si="7"/>
        <v>50.084550174722686</v>
      </c>
      <c r="H36" s="289"/>
    </row>
    <row r="37" spans="1:10" x14ac:dyDescent="0.25">
      <c r="A37" s="21" t="s">
        <v>138</v>
      </c>
      <c r="B37" s="259">
        <v>171868.77</v>
      </c>
      <c r="C37" s="227">
        <v>140000</v>
      </c>
      <c r="D37" s="227">
        <v>0</v>
      </c>
      <c r="E37" s="227">
        <v>140077.67000000001</v>
      </c>
      <c r="F37" s="296">
        <f t="shared" si="6"/>
        <v>81.502689522942433</v>
      </c>
      <c r="G37" s="284">
        <f t="shared" si="7"/>
        <v>100.05547857142858</v>
      </c>
      <c r="H37" s="289"/>
    </row>
    <row r="38" spans="1:10" x14ac:dyDescent="0.25">
      <c r="A38" s="193" t="s">
        <v>139</v>
      </c>
      <c r="B38" s="290">
        <f>SUM(B39)</f>
        <v>0</v>
      </c>
      <c r="C38" s="291">
        <f>SUM(C39)</f>
        <v>14128</v>
      </c>
      <c r="D38" s="291">
        <f>SUM(D39)</f>
        <v>0</v>
      </c>
      <c r="E38" s="291">
        <v>4697.3999999999996</v>
      </c>
      <c r="F38" s="297" t="e">
        <f t="shared" si="6"/>
        <v>#DIV/0!</v>
      </c>
      <c r="G38" s="292">
        <f t="shared" si="7"/>
        <v>33.248867497168739</v>
      </c>
      <c r="H38" s="289"/>
      <c r="I38" s="56"/>
      <c r="J38" s="22"/>
    </row>
    <row r="39" spans="1:10" ht="25.5" x14ac:dyDescent="0.25">
      <c r="A39" s="54" t="s">
        <v>140</v>
      </c>
      <c r="B39" s="298"/>
      <c r="C39" s="229">
        <v>14128</v>
      </c>
      <c r="D39" s="229">
        <v>0</v>
      </c>
      <c r="E39" s="229">
        <v>4697.3999999999996</v>
      </c>
      <c r="F39" s="296" t="e">
        <f t="shared" si="6"/>
        <v>#DIV/0!</v>
      </c>
      <c r="G39" s="284">
        <f t="shared" si="7"/>
        <v>33.248867497168739</v>
      </c>
      <c r="H39" s="289"/>
    </row>
    <row r="40" spans="1:10" ht="25.5" x14ac:dyDescent="0.25">
      <c r="A40" s="193" t="s">
        <v>141</v>
      </c>
      <c r="B40" s="290">
        <f>SUM(B41)</f>
        <v>299.7</v>
      </c>
      <c r="C40" s="291">
        <f>SUM(C41)</f>
        <v>0</v>
      </c>
      <c r="D40" s="291"/>
      <c r="E40" s="299">
        <v>0</v>
      </c>
      <c r="F40" s="300">
        <f t="shared" si="6"/>
        <v>0</v>
      </c>
      <c r="G40" s="292" t="e">
        <f t="shared" si="7"/>
        <v>#DIV/0!</v>
      </c>
      <c r="H40" s="289"/>
    </row>
    <row r="41" spans="1:10" x14ac:dyDescent="0.25">
      <c r="A41" s="34" t="s">
        <v>142</v>
      </c>
      <c r="B41" s="283">
        <v>299.7</v>
      </c>
      <c r="C41" s="229">
        <v>0</v>
      </c>
      <c r="D41" s="229">
        <v>0</v>
      </c>
      <c r="E41" s="229">
        <v>0</v>
      </c>
      <c r="F41" s="244">
        <f t="shared" si="6"/>
        <v>0</v>
      </c>
      <c r="G41" s="284" t="e">
        <f t="shared" si="7"/>
        <v>#DIV/0!</v>
      </c>
      <c r="H41" s="289"/>
    </row>
    <row r="42" spans="1:10" x14ac:dyDescent="0.25">
      <c r="A42" s="34"/>
      <c r="B42" s="288"/>
      <c r="C42" s="111"/>
      <c r="D42" s="111"/>
      <c r="E42" s="111"/>
      <c r="F42" s="110"/>
      <c r="G42" s="110"/>
      <c r="H42" s="289"/>
    </row>
    <row r="43" spans="1:10" ht="2.25" customHeight="1" x14ac:dyDescent="0.25">
      <c r="A43" s="196" t="s">
        <v>276</v>
      </c>
      <c r="B43" s="301"/>
      <c r="C43" s="301"/>
      <c r="D43" s="301"/>
      <c r="E43" s="302"/>
      <c r="F43" s="301"/>
      <c r="G43" s="301"/>
      <c r="H43" s="289"/>
    </row>
    <row r="44" spans="1:10" x14ac:dyDescent="0.25">
      <c r="H44" s="289"/>
    </row>
    <row r="45" spans="1:10" x14ac:dyDescent="0.25">
      <c r="H45" s="289"/>
    </row>
    <row r="46" spans="1:10" x14ac:dyDescent="0.25">
      <c r="H46" s="289"/>
    </row>
    <row r="47" spans="1:10" x14ac:dyDescent="0.25">
      <c r="H47" s="289"/>
    </row>
    <row r="48" spans="1:10" x14ac:dyDescent="0.25">
      <c r="H48" s="289"/>
    </row>
    <row r="49" spans="8:8" x14ac:dyDescent="0.25">
      <c r="H49" s="289"/>
    </row>
    <row r="50" spans="8:8" x14ac:dyDescent="0.25">
      <c r="H50" s="289"/>
    </row>
    <row r="51" spans="8:8" x14ac:dyDescent="0.25">
      <c r="H51" s="289"/>
    </row>
    <row r="52" spans="8:8" x14ac:dyDescent="0.25">
      <c r="H52" s="289"/>
    </row>
  </sheetData>
  <pageMargins left="0.7" right="0.7" top="0.75" bottom="0.75" header="0.3" footer="0.3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"/>
  <sheetViews>
    <sheetView workbookViewId="0">
      <selection activeCell="F28" sqref="F28:F31"/>
    </sheetView>
  </sheetViews>
  <sheetFormatPr defaultColWidth="9" defaultRowHeight="15" x14ac:dyDescent="0.25"/>
  <cols>
    <col min="1" max="1" width="7.42578125" customWidth="1"/>
    <col min="2" max="2" width="8.42578125" customWidth="1"/>
    <col min="3" max="7" width="25.28515625" customWidth="1"/>
    <col min="8" max="8" width="16" customWidth="1"/>
    <col min="9" max="9" width="11.7109375" customWidth="1"/>
  </cols>
  <sheetData>
    <row r="1" spans="1:9" ht="42" customHeight="1" x14ac:dyDescent="0.25">
      <c r="A1" s="303"/>
      <c r="B1" s="303"/>
      <c r="C1" s="303"/>
      <c r="D1" s="303"/>
      <c r="E1" s="303"/>
      <c r="F1" s="303"/>
      <c r="G1" s="303"/>
      <c r="H1" s="303"/>
    </row>
    <row r="2" spans="1:9" ht="18" customHeight="1" x14ac:dyDescent="0.2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25">
      <c r="A3" s="303" t="s">
        <v>0</v>
      </c>
      <c r="B3" s="303"/>
      <c r="C3" s="303"/>
      <c r="D3" s="303"/>
      <c r="E3" s="303"/>
      <c r="F3" s="303"/>
      <c r="G3" s="303"/>
      <c r="H3" s="303"/>
    </row>
    <row r="4" spans="1:9" ht="18" x14ac:dyDescent="0.25">
      <c r="A4" s="3"/>
      <c r="B4" s="3"/>
      <c r="C4" s="3"/>
      <c r="D4" s="3"/>
      <c r="E4" s="3"/>
      <c r="F4" s="3"/>
      <c r="G4" s="4"/>
      <c r="H4" s="4"/>
    </row>
    <row r="5" spans="1:9" ht="18" customHeight="1" x14ac:dyDescent="0.25">
      <c r="A5" s="303" t="s">
        <v>152</v>
      </c>
      <c r="B5" s="303"/>
      <c r="C5" s="303"/>
      <c r="D5" s="303"/>
      <c r="E5" s="303"/>
      <c r="F5" s="303"/>
      <c r="G5" s="303"/>
      <c r="H5" s="303"/>
    </row>
    <row r="6" spans="1:9" ht="18" x14ac:dyDescent="0.25">
      <c r="A6" s="3"/>
      <c r="B6" s="3"/>
      <c r="C6" s="3"/>
      <c r="D6" s="3"/>
      <c r="E6" s="3"/>
      <c r="F6" s="3"/>
      <c r="G6" s="4"/>
      <c r="H6" s="4"/>
    </row>
    <row r="7" spans="1:9" ht="25.5" x14ac:dyDescent="0.25">
      <c r="A7" s="5" t="s">
        <v>153</v>
      </c>
      <c r="B7" s="23" t="s">
        <v>154</v>
      </c>
      <c r="C7" s="23" t="s">
        <v>155</v>
      </c>
      <c r="D7" s="5" t="s">
        <v>218</v>
      </c>
      <c r="E7" s="5" t="s">
        <v>215</v>
      </c>
      <c r="F7" s="5" t="s">
        <v>216</v>
      </c>
      <c r="G7" s="5" t="s">
        <v>219</v>
      </c>
      <c r="H7" s="5" t="s">
        <v>147</v>
      </c>
      <c r="I7" s="5" t="s">
        <v>156</v>
      </c>
    </row>
    <row r="8" spans="1:9" x14ac:dyDescent="0.25">
      <c r="A8" s="35"/>
      <c r="B8" s="36"/>
      <c r="C8" s="37" t="s">
        <v>157</v>
      </c>
      <c r="D8" s="173">
        <f>SUM(D9)</f>
        <v>0</v>
      </c>
      <c r="E8" s="173">
        <f t="shared" ref="E8:G8" si="0">SUM(E9)</f>
        <v>0</v>
      </c>
      <c r="F8" s="173">
        <f t="shared" si="0"/>
        <v>0</v>
      </c>
      <c r="G8" s="173">
        <f t="shared" si="0"/>
        <v>0</v>
      </c>
      <c r="H8" s="174"/>
      <c r="I8" s="20"/>
    </row>
    <row r="9" spans="1:9" ht="25.5" x14ac:dyDescent="0.25">
      <c r="A9" s="24">
        <v>8</v>
      </c>
      <c r="B9" s="24"/>
      <c r="C9" s="24" t="s">
        <v>158</v>
      </c>
      <c r="D9" s="25">
        <f>SUM(D10)</f>
        <v>0</v>
      </c>
      <c r="E9" s="25">
        <v>0</v>
      </c>
      <c r="F9" s="28">
        <v>0</v>
      </c>
      <c r="G9" s="27">
        <v>0</v>
      </c>
      <c r="H9" s="28"/>
      <c r="I9" s="29"/>
    </row>
    <row r="10" spans="1:9" x14ac:dyDescent="0.25">
      <c r="A10" s="24"/>
      <c r="B10" s="38">
        <v>84</v>
      </c>
      <c r="C10" s="38" t="s">
        <v>159</v>
      </c>
      <c r="D10" s="31">
        <v>0</v>
      </c>
      <c r="E10" s="31">
        <v>0</v>
      </c>
      <c r="F10" s="12">
        <v>0</v>
      </c>
      <c r="G10" s="31">
        <v>0</v>
      </c>
      <c r="H10" s="12"/>
      <c r="I10" s="20"/>
    </row>
    <row r="11" spans="1:9" x14ac:dyDescent="0.25">
      <c r="A11" s="24"/>
      <c r="B11" s="38"/>
      <c r="C11" s="13"/>
      <c r="D11" s="31"/>
      <c r="E11" s="31"/>
      <c r="F11" s="12"/>
      <c r="G11" s="31"/>
      <c r="H11" s="12"/>
      <c r="I11" s="20"/>
    </row>
    <row r="12" spans="1:9" x14ac:dyDescent="0.25">
      <c r="A12" s="24"/>
      <c r="B12" s="38"/>
      <c r="C12" s="37" t="s">
        <v>160</v>
      </c>
      <c r="D12" s="25">
        <f>SUM(D13)</f>
        <v>0</v>
      </c>
      <c r="E12" s="25">
        <f t="shared" ref="E12:G12" si="1">SUM(E13)</f>
        <v>0</v>
      </c>
      <c r="F12" s="25">
        <f t="shared" si="1"/>
        <v>0</v>
      </c>
      <c r="G12" s="25">
        <f t="shared" si="1"/>
        <v>0</v>
      </c>
      <c r="H12" s="28"/>
      <c r="I12" s="29"/>
    </row>
    <row r="13" spans="1:9" ht="25.5" x14ac:dyDescent="0.25">
      <c r="A13" s="39">
        <v>5</v>
      </c>
      <c r="B13" s="39"/>
      <c r="C13" s="18" t="s">
        <v>161</v>
      </c>
      <c r="D13" s="176">
        <f>SUM(D14)</f>
        <v>0</v>
      </c>
      <c r="E13" s="176">
        <v>0</v>
      </c>
      <c r="F13" s="177">
        <v>0</v>
      </c>
      <c r="G13" s="176">
        <v>0</v>
      </c>
      <c r="H13" s="12"/>
      <c r="I13" s="20"/>
    </row>
    <row r="14" spans="1:9" ht="25.5" x14ac:dyDescent="0.25">
      <c r="A14" s="38"/>
      <c r="B14" s="38">
        <v>54</v>
      </c>
      <c r="C14" s="17" t="s">
        <v>162</v>
      </c>
      <c r="D14" s="31">
        <v>0</v>
      </c>
      <c r="E14" s="31">
        <v>0</v>
      </c>
      <c r="F14" s="12">
        <v>0</v>
      </c>
      <c r="G14" s="31">
        <v>0</v>
      </c>
      <c r="H14" s="40"/>
      <c r="I14" s="2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7"/>
  <sheetViews>
    <sheetView workbookViewId="0">
      <selection activeCell="A5" sqref="A5:F5"/>
    </sheetView>
  </sheetViews>
  <sheetFormatPr defaultColWidth="9" defaultRowHeight="15" x14ac:dyDescent="0.25"/>
  <cols>
    <col min="1" max="1" width="37.7109375" customWidth="1"/>
    <col min="2" max="5" width="25.28515625" customWidth="1"/>
    <col min="6" max="6" width="16.7109375" customWidth="1"/>
    <col min="7" max="7" width="15.5703125" customWidth="1"/>
  </cols>
  <sheetData>
    <row r="1" spans="1:11" ht="42" customHeight="1" x14ac:dyDescent="0.25">
      <c r="A1" s="303"/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1" ht="18" customHeight="1" x14ac:dyDescent="0.25">
      <c r="A2" s="3"/>
      <c r="B2" s="3"/>
      <c r="C2" s="3"/>
      <c r="D2" s="3"/>
      <c r="E2" s="3"/>
      <c r="F2" s="3"/>
      <c r="G2" s="3"/>
    </row>
    <row r="3" spans="1:11" ht="15.75" x14ac:dyDescent="0.25">
      <c r="A3" s="303"/>
      <c r="B3" s="303"/>
      <c r="C3" s="303"/>
      <c r="D3" s="303"/>
      <c r="E3" s="304"/>
      <c r="F3" s="304"/>
      <c r="G3" s="41"/>
    </row>
    <row r="4" spans="1:11" ht="18" x14ac:dyDescent="0.25">
      <c r="A4" s="3"/>
      <c r="B4" s="3"/>
      <c r="C4" s="3"/>
      <c r="D4" s="3"/>
      <c r="E4" s="4"/>
      <c r="F4" s="4"/>
      <c r="G4" s="4"/>
    </row>
    <row r="5" spans="1:11" ht="18" customHeight="1" x14ac:dyDescent="0.25">
      <c r="A5" s="303"/>
      <c r="B5" s="305"/>
      <c r="C5" s="305"/>
      <c r="D5" s="305"/>
      <c r="E5" s="305"/>
      <c r="F5" s="305"/>
      <c r="G5" s="42"/>
    </row>
    <row r="6" spans="1:11" ht="18" x14ac:dyDescent="0.25">
      <c r="A6" s="3"/>
      <c r="B6" s="3"/>
      <c r="C6" s="3"/>
      <c r="D6" s="3"/>
      <c r="E6" s="4"/>
      <c r="F6" s="4"/>
      <c r="G6" s="4"/>
    </row>
    <row r="7" spans="1:11" ht="15.75" x14ac:dyDescent="0.25">
      <c r="A7" s="303" t="s">
        <v>146</v>
      </c>
      <c r="B7" s="322"/>
      <c r="C7" s="322"/>
      <c r="D7" s="322"/>
      <c r="E7" s="322"/>
      <c r="F7" s="322"/>
      <c r="G7" s="43"/>
    </row>
    <row r="8" spans="1:11" ht="18" x14ac:dyDescent="0.25">
      <c r="A8" s="3"/>
      <c r="B8" s="3"/>
      <c r="C8" s="3"/>
      <c r="D8" s="3"/>
      <c r="E8" s="4"/>
      <c r="F8" s="4"/>
      <c r="G8" s="4"/>
    </row>
    <row r="9" spans="1:11" ht="25.5" x14ac:dyDescent="0.25">
      <c r="A9" s="5" t="s">
        <v>125</v>
      </c>
      <c r="B9" s="5" t="s">
        <v>219</v>
      </c>
      <c r="C9" s="5" t="s">
        <v>227</v>
      </c>
      <c r="D9" s="5" t="s">
        <v>272</v>
      </c>
      <c r="E9" s="5" t="s">
        <v>229</v>
      </c>
      <c r="F9" s="5" t="s">
        <v>147</v>
      </c>
      <c r="G9" s="5" t="s">
        <v>148</v>
      </c>
    </row>
    <row r="10" spans="1:11" s="1" customFormat="1" x14ac:dyDescent="0.25">
      <c r="A10" s="7">
        <v>1</v>
      </c>
      <c r="B10" s="6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</row>
    <row r="11" spans="1:11" ht="15.75" customHeight="1" x14ac:dyDescent="0.25">
      <c r="A11" s="44" t="s">
        <v>55</v>
      </c>
      <c r="B11" s="45">
        <f>SUM(B12)</f>
        <v>1616172.53</v>
      </c>
      <c r="C11" s="8">
        <f>SUM(C12)</f>
        <v>1844387</v>
      </c>
      <c r="D11" s="8">
        <f>SUM(D12)</f>
        <v>0</v>
      </c>
      <c r="E11" s="8">
        <f>SUM(E12)</f>
        <v>1042985.9</v>
      </c>
      <c r="F11" s="8">
        <f>SUM(E11/B11*100)</f>
        <v>64.534316766292278</v>
      </c>
      <c r="G11" s="8">
        <f>SUM(E11/C11*100)</f>
        <v>56.549189513914378</v>
      </c>
    </row>
    <row r="12" spans="1:11" ht="15.75" customHeight="1" x14ac:dyDescent="0.25">
      <c r="A12" s="46" t="s">
        <v>149</v>
      </c>
      <c r="B12" s="47">
        <f>SUM(B13)</f>
        <v>1616172.53</v>
      </c>
      <c r="C12" s="48">
        <f>SUM(C13)</f>
        <v>1844387</v>
      </c>
      <c r="D12" s="48">
        <f t="shared" ref="D12:E13" si="0">SUM(D13)</f>
        <v>0</v>
      </c>
      <c r="E12" s="48">
        <f t="shared" si="0"/>
        <v>1042985.9</v>
      </c>
      <c r="F12" s="48">
        <f t="shared" ref="F12:F14" si="1">SUM(E12/B12*100)</f>
        <v>64.534316766292278</v>
      </c>
      <c r="G12" s="48">
        <f>SUM(E12/C12*100)</f>
        <v>56.549189513914378</v>
      </c>
    </row>
    <row r="13" spans="1:11" x14ac:dyDescent="0.25">
      <c r="A13" s="171" t="s">
        <v>150</v>
      </c>
      <c r="B13" s="31">
        <f>SUM(B14)</f>
        <v>1616172.53</v>
      </c>
      <c r="C13" s="31">
        <v>1844387</v>
      </c>
      <c r="D13" s="31">
        <f t="shared" si="0"/>
        <v>0</v>
      </c>
      <c r="E13" s="31">
        <v>1042985.9</v>
      </c>
      <c r="F13" s="9">
        <f>SUM(E13/B13*100)</f>
        <v>64.534316766292278</v>
      </c>
      <c r="G13" s="9">
        <f>SUM(E13/C13*100)</f>
        <v>56.549189513914378</v>
      </c>
    </row>
    <row r="14" spans="1:11" x14ac:dyDescent="0.25">
      <c r="A14" s="49" t="s">
        <v>151</v>
      </c>
      <c r="B14" s="31">
        <v>1616172.53</v>
      </c>
      <c r="C14" s="9">
        <v>1844387</v>
      </c>
      <c r="D14" s="9">
        <v>0</v>
      </c>
      <c r="E14" s="9">
        <v>1042985.9</v>
      </c>
      <c r="F14" s="9">
        <f t="shared" si="1"/>
        <v>64.534316766292278</v>
      </c>
      <c r="G14" s="9">
        <f>SUM(E14/C14*100)</f>
        <v>56.549189513914378</v>
      </c>
    </row>
    <row r="15" spans="1:11" x14ac:dyDescent="0.25">
      <c r="A15" s="38"/>
      <c r="B15" s="32"/>
      <c r="C15" s="12"/>
      <c r="D15" s="12"/>
      <c r="E15" s="12"/>
      <c r="F15" s="9"/>
      <c r="G15" s="12"/>
    </row>
    <row r="16" spans="1:11" x14ac:dyDescent="0.25">
      <c r="A16" s="24"/>
      <c r="B16" s="32"/>
      <c r="C16" s="12"/>
      <c r="D16" s="12"/>
      <c r="E16" s="12"/>
      <c r="F16" s="40"/>
      <c r="G16" s="40"/>
    </row>
    <row r="17" spans="1:7" x14ac:dyDescent="0.25">
      <c r="A17" s="30"/>
      <c r="B17" s="32"/>
      <c r="C17" s="12"/>
      <c r="D17" s="50"/>
      <c r="E17" s="12"/>
      <c r="F17" s="40"/>
      <c r="G17" s="40"/>
    </row>
  </sheetData>
  <mergeCells count="4">
    <mergeCell ref="A1:K1"/>
    <mergeCell ref="A3:F3"/>
    <mergeCell ref="A5:F5"/>
    <mergeCell ref="A7:F7"/>
  </mergeCells>
  <pageMargins left="0.7" right="0.7" top="0.75" bottom="0.75" header="0.3" footer="0.3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1"/>
  <sheetViews>
    <sheetView workbookViewId="0">
      <selection activeCell="A3" sqref="A3:F3"/>
    </sheetView>
  </sheetViews>
  <sheetFormatPr defaultColWidth="9" defaultRowHeight="15" x14ac:dyDescent="0.25"/>
  <cols>
    <col min="1" max="5" width="25.28515625" customWidth="1"/>
    <col min="6" max="6" width="16.5703125" customWidth="1"/>
    <col min="7" max="7" width="10.28515625" customWidth="1"/>
  </cols>
  <sheetData>
    <row r="1" spans="1:7" ht="42" customHeight="1" x14ac:dyDescent="0.25">
      <c r="A1" s="303"/>
      <c r="B1" s="303"/>
      <c r="C1" s="303"/>
      <c r="D1" s="303"/>
      <c r="E1" s="303"/>
      <c r="F1" s="303"/>
    </row>
    <row r="2" spans="1:7" ht="18" customHeight="1" x14ac:dyDescent="0.25">
      <c r="A2" s="3"/>
      <c r="B2" s="3"/>
      <c r="C2" s="3"/>
      <c r="D2" s="3"/>
      <c r="E2" s="3"/>
      <c r="F2" s="3"/>
    </row>
    <row r="3" spans="1:7" ht="15.75" customHeight="1" x14ac:dyDescent="0.25">
      <c r="A3" s="303" t="s">
        <v>0</v>
      </c>
      <c r="B3" s="303"/>
      <c r="C3" s="303"/>
      <c r="D3" s="303"/>
      <c r="E3" s="303"/>
      <c r="F3" s="303"/>
    </row>
    <row r="4" spans="1:7" ht="18" x14ac:dyDescent="0.25">
      <c r="A4" s="3"/>
      <c r="B4" s="3"/>
      <c r="C4" s="3"/>
      <c r="D4" s="3"/>
      <c r="E4" s="4"/>
      <c r="F4" s="4"/>
    </row>
    <row r="5" spans="1:7" ht="18" customHeight="1" x14ac:dyDescent="0.25">
      <c r="A5" s="323" t="s">
        <v>163</v>
      </c>
      <c r="B5" s="323"/>
      <c r="C5" s="323"/>
      <c r="D5" s="323"/>
      <c r="E5" s="323"/>
      <c r="F5" s="323"/>
    </row>
    <row r="6" spans="1:7" ht="18" x14ac:dyDescent="0.25">
      <c r="A6" s="3"/>
      <c r="B6" s="3"/>
      <c r="C6" s="3"/>
      <c r="D6" s="3"/>
      <c r="E6" s="4"/>
      <c r="F6" s="4"/>
    </row>
    <row r="7" spans="1:7" ht="25.5" x14ac:dyDescent="0.25">
      <c r="A7" s="23" t="s">
        <v>125</v>
      </c>
      <c r="B7" s="5" t="s">
        <v>219</v>
      </c>
      <c r="C7" s="179" t="s">
        <v>227</v>
      </c>
      <c r="D7" s="179" t="s">
        <v>272</v>
      </c>
      <c r="E7" s="179" t="s">
        <v>266</v>
      </c>
      <c r="F7" s="5" t="s">
        <v>147</v>
      </c>
      <c r="G7" s="5" t="s">
        <v>156</v>
      </c>
    </row>
    <row r="8" spans="1:7" x14ac:dyDescent="0.25">
      <c r="A8" s="24" t="s">
        <v>157</v>
      </c>
      <c r="B8" s="25">
        <v>0</v>
      </c>
      <c r="C8" s="26">
        <v>0</v>
      </c>
      <c r="D8" s="27">
        <v>0</v>
      </c>
      <c r="E8" s="27">
        <v>0</v>
      </c>
      <c r="F8" s="28"/>
      <c r="G8" s="29"/>
    </row>
    <row r="9" spans="1:7" ht="25.5" x14ac:dyDescent="0.25">
      <c r="A9" s="24" t="s">
        <v>164</v>
      </c>
      <c r="B9" s="25">
        <v>0</v>
      </c>
      <c r="C9" s="25">
        <v>0</v>
      </c>
      <c r="D9" s="27">
        <v>0</v>
      </c>
      <c r="E9" s="25">
        <v>0</v>
      </c>
      <c r="F9" s="25">
        <v>0</v>
      </c>
      <c r="G9" s="25">
        <v>0</v>
      </c>
    </row>
    <row r="10" spans="1:7" ht="25.5" x14ac:dyDescent="0.25">
      <c r="A10" s="171" t="s">
        <v>165</v>
      </c>
      <c r="B10" s="31">
        <v>0</v>
      </c>
      <c r="C10" s="31">
        <v>0</v>
      </c>
      <c r="D10" s="9">
        <v>0</v>
      </c>
      <c r="E10" s="31">
        <v>0</v>
      </c>
      <c r="F10" s="31">
        <v>0</v>
      </c>
      <c r="G10" s="31">
        <v>0</v>
      </c>
    </row>
    <row r="11" spans="1:7" x14ac:dyDescent="0.25">
      <c r="A11" s="30"/>
      <c r="B11" s="32"/>
      <c r="C11" s="12"/>
      <c r="D11" s="12"/>
      <c r="E11" s="12"/>
      <c r="F11" s="12"/>
      <c r="G11" s="20"/>
    </row>
    <row r="12" spans="1:7" x14ac:dyDescent="0.25">
      <c r="A12" s="24" t="s">
        <v>160</v>
      </c>
      <c r="B12" s="25">
        <f>SUM(B13+B15)</f>
        <v>1323630.0900000001</v>
      </c>
      <c r="C12" s="25">
        <f>SUM(C13+C15)</f>
        <v>1588403</v>
      </c>
      <c r="D12" s="25">
        <f>SUM(D13+D15)</f>
        <v>0</v>
      </c>
      <c r="E12" s="25">
        <f>SUM(E13+E15)</f>
        <v>805540.85</v>
      </c>
      <c r="F12" s="27">
        <f>(E12/B12*100)</f>
        <v>60.858457063332551</v>
      </c>
      <c r="G12" s="33">
        <f>SUM(E12/C12*100)</f>
        <v>50.713883693244085</v>
      </c>
    </row>
    <row r="13" spans="1:7" x14ac:dyDescent="0.25">
      <c r="A13" s="18" t="s">
        <v>128</v>
      </c>
      <c r="B13" s="25">
        <f>SUM(B14)</f>
        <v>1292483.32</v>
      </c>
      <c r="C13" s="25">
        <f>SUM(C14)</f>
        <v>1576212</v>
      </c>
      <c r="D13" s="27">
        <v>0</v>
      </c>
      <c r="E13" s="27">
        <f>SUM(E14)</f>
        <v>789438.69</v>
      </c>
      <c r="F13" s="27">
        <f>(E13/B13*100)</f>
        <v>61.07921686757242</v>
      </c>
      <c r="G13" s="33">
        <f>SUM(E13/C13*100)</f>
        <v>50.084550174722686</v>
      </c>
    </row>
    <row r="14" spans="1:7" x14ac:dyDescent="0.25">
      <c r="A14" s="172" t="s">
        <v>129</v>
      </c>
      <c r="B14" s="31">
        <v>1292483.32</v>
      </c>
      <c r="C14" s="9">
        <v>1576212</v>
      </c>
      <c r="D14" s="9">
        <v>0</v>
      </c>
      <c r="E14" s="9">
        <v>789438.69</v>
      </c>
      <c r="F14" s="27">
        <f>(E14/B14*100)</f>
        <v>61.07921686757242</v>
      </c>
      <c r="G14" s="33">
        <f>SUM(E14/C14*100)</f>
        <v>50.084550174722686</v>
      </c>
    </row>
    <row r="15" spans="1:7" x14ac:dyDescent="0.25">
      <c r="A15" s="18" t="s">
        <v>130</v>
      </c>
      <c r="B15" s="25">
        <f>SUM(B16)</f>
        <v>31146.77</v>
      </c>
      <c r="C15" s="25">
        <v>12191</v>
      </c>
      <c r="D15" s="27">
        <v>0</v>
      </c>
      <c r="E15" s="27">
        <v>16102.16</v>
      </c>
      <c r="F15" s="27">
        <f>(E15/B15*100)</f>
        <v>51.697688074879032</v>
      </c>
      <c r="G15" s="33">
        <f>SUM(E15/C15*100)</f>
        <v>132.08235583627265</v>
      </c>
    </row>
    <row r="16" spans="1:7" x14ac:dyDescent="0.25">
      <c r="A16" s="172" t="s">
        <v>166</v>
      </c>
      <c r="B16" s="31">
        <v>31146.77</v>
      </c>
      <c r="C16" s="9">
        <v>12191</v>
      </c>
      <c r="D16" s="9">
        <v>0</v>
      </c>
      <c r="E16" s="19">
        <v>16102.16</v>
      </c>
      <c r="F16" s="27">
        <f>(E16/B16*100)</f>
        <v>51.697688074879032</v>
      </c>
      <c r="G16" s="33">
        <f>SUM(E16/C16*100)</f>
        <v>132.08235583627265</v>
      </c>
    </row>
    <row r="19" spans="3:3" x14ac:dyDescent="0.25">
      <c r="C19" s="183"/>
    </row>
    <row r="20" spans="3:3" x14ac:dyDescent="0.25">
      <c r="C20" s="183"/>
    </row>
    <row r="21" spans="3:3" x14ac:dyDescent="0.25">
      <c r="C21" s="183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DF092-B058-44A3-A8FC-0AE6AE0CCA33}">
  <dimension ref="A1:J259"/>
  <sheetViews>
    <sheetView tabSelected="1" topLeftCell="A202" zoomScaleNormal="100" workbookViewId="0">
      <selection activeCell="M196" sqref="M196"/>
    </sheetView>
  </sheetViews>
  <sheetFormatPr defaultRowHeight="15" x14ac:dyDescent="0.25"/>
  <cols>
    <col min="1" max="1" width="29.7109375" customWidth="1"/>
    <col min="2" max="2" width="4.140625" customWidth="1"/>
    <col min="3" max="3" width="5.5703125" customWidth="1"/>
    <col min="4" max="4" width="16.85546875" customWidth="1"/>
    <col min="5" max="5" width="16.5703125" customWidth="1"/>
    <col min="6" max="6" width="15.140625" customWidth="1"/>
    <col min="7" max="7" width="10.85546875" style="1" customWidth="1"/>
    <col min="8" max="8" width="13.5703125" customWidth="1"/>
    <col min="9" max="9" width="10" customWidth="1"/>
    <col min="10" max="10" width="7.85546875" style="20" customWidth="1"/>
  </cols>
  <sheetData>
    <row r="1" spans="1:10" ht="18" x14ac:dyDescent="0.25">
      <c r="A1" s="180"/>
      <c r="B1" s="180"/>
      <c r="C1" s="180"/>
      <c r="D1" s="180"/>
      <c r="E1" s="180"/>
      <c r="F1" s="180"/>
      <c r="G1" s="187"/>
      <c r="H1" s="181"/>
      <c r="I1" s="181"/>
      <c r="J1" s="325"/>
    </row>
    <row r="2" spans="1:10" ht="18" x14ac:dyDescent="0.25">
      <c r="A2" s="180"/>
      <c r="B2" s="180"/>
      <c r="C2" s="180"/>
      <c r="D2" s="180"/>
      <c r="E2" s="182" t="s">
        <v>167</v>
      </c>
      <c r="F2" s="180"/>
      <c r="G2" s="187"/>
      <c r="H2" s="181"/>
      <c r="I2" s="181"/>
      <c r="J2" s="325"/>
    </row>
    <row r="3" spans="1:10" ht="18" x14ac:dyDescent="0.25">
      <c r="A3" s="180"/>
      <c r="B3" s="180"/>
      <c r="C3" s="180"/>
      <c r="D3" s="180"/>
      <c r="E3" s="182"/>
      <c r="F3" s="180"/>
      <c r="G3" s="187"/>
      <c r="H3" s="181"/>
      <c r="I3" s="181"/>
      <c r="J3" s="325"/>
    </row>
    <row r="4" spans="1:10" ht="15.75" x14ac:dyDescent="0.25">
      <c r="A4" s="324" t="s">
        <v>168</v>
      </c>
      <c r="B4" s="324"/>
      <c r="C4" s="324"/>
      <c r="D4" s="324"/>
      <c r="E4" s="324"/>
      <c r="F4" s="324"/>
      <c r="G4" s="324"/>
      <c r="H4" s="324"/>
      <c r="I4" s="182"/>
      <c r="J4" s="325"/>
    </row>
    <row r="5" spans="1:10" ht="18" x14ac:dyDescent="0.25">
      <c r="A5" s="180"/>
      <c r="B5" s="180"/>
      <c r="C5" s="180"/>
      <c r="D5" s="180"/>
      <c r="E5" s="180"/>
      <c r="F5" s="180"/>
      <c r="G5" s="187"/>
      <c r="H5" s="181"/>
      <c r="I5" s="181"/>
      <c r="J5" s="325"/>
    </row>
    <row r="6" spans="1:10" ht="36" x14ac:dyDescent="0.25">
      <c r="A6" s="328" t="s">
        <v>169</v>
      </c>
      <c r="B6" s="328"/>
      <c r="C6" s="328"/>
      <c r="D6" s="329" t="s">
        <v>170</v>
      </c>
      <c r="E6" s="330" t="s">
        <v>219</v>
      </c>
      <c r="F6" s="330" t="s">
        <v>228</v>
      </c>
      <c r="G6" s="330" t="s">
        <v>274</v>
      </c>
      <c r="H6" s="330" t="s">
        <v>229</v>
      </c>
      <c r="I6" s="331" t="s">
        <v>171</v>
      </c>
      <c r="J6" s="330" t="s">
        <v>172</v>
      </c>
    </row>
    <row r="7" spans="1:10" x14ac:dyDescent="0.25">
      <c r="A7" s="332"/>
      <c r="B7" s="333"/>
      <c r="C7" s="334"/>
      <c r="D7" s="335">
        <v>1</v>
      </c>
      <c r="E7" s="336">
        <v>3</v>
      </c>
      <c r="F7" s="336">
        <v>4</v>
      </c>
      <c r="G7" s="336">
        <v>5</v>
      </c>
      <c r="H7" s="336">
        <v>6</v>
      </c>
      <c r="I7" s="337">
        <v>7</v>
      </c>
      <c r="J7" s="429"/>
    </row>
    <row r="8" spans="1:10" ht="24" x14ac:dyDescent="0.25">
      <c r="A8" s="338" t="s">
        <v>231</v>
      </c>
      <c r="B8" s="339"/>
      <c r="C8" s="340"/>
      <c r="D8" s="341" t="s">
        <v>173</v>
      </c>
      <c r="E8" s="342">
        <f>SUM(E9+E86)</f>
        <v>1616172.42</v>
      </c>
      <c r="F8" s="342">
        <f>SUM(F9+F86+F204)</f>
        <v>1844387</v>
      </c>
      <c r="G8" s="342">
        <v>0</v>
      </c>
      <c r="H8" s="342">
        <f>H9+H86+H204</f>
        <v>1042985.9000000001</v>
      </c>
      <c r="I8" s="343">
        <f>H8/E8*100</f>
        <v>64.534321158629865</v>
      </c>
      <c r="J8" s="430">
        <f>H8/F8*100</f>
        <v>56.549189513914385</v>
      </c>
    </row>
    <row r="9" spans="1:10" ht="36" x14ac:dyDescent="0.25">
      <c r="A9" s="344" t="s">
        <v>174</v>
      </c>
      <c r="B9" s="345"/>
      <c r="C9" s="346"/>
      <c r="D9" s="347" t="s">
        <v>175</v>
      </c>
      <c r="E9" s="348">
        <f>SUM(E10+E68+E76)</f>
        <v>1387368.14</v>
      </c>
      <c r="F9" s="348">
        <f>SUM(F10+F68+F76)</f>
        <v>1661993</v>
      </c>
      <c r="G9" s="349">
        <v>0</v>
      </c>
      <c r="H9" s="348">
        <f>H10+H68+H76</f>
        <v>877223.12000000011</v>
      </c>
      <c r="I9" s="350">
        <f t="shared" ref="I9:I72" si="0">H9/E9*100</f>
        <v>63.229296875737695</v>
      </c>
      <c r="J9" s="431">
        <f t="shared" ref="J9:J72" si="1">H9/F9*100</f>
        <v>52.781396792886618</v>
      </c>
    </row>
    <row r="10" spans="1:10" ht="60" x14ac:dyDescent="0.25">
      <c r="A10" s="351" t="s">
        <v>176</v>
      </c>
      <c r="B10" s="352"/>
      <c r="C10" s="353"/>
      <c r="D10" s="354" t="s">
        <v>177</v>
      </c>
      <c r="E10" s="355">
        <f>SUM(E11+E47)</f>
        <v>1353497.0599999998</v>
      </c>
      <c r="F10" s="355">
        <f>SUM(F11+F47)</f>
        <v>1644594</v>
      </c>
      <c r="G10" s="356">
        <v>0</v>
      </c>
      <c r="H10" s="355">
        <f>H11+H47</f>
        <v>859844.43</v>
      </c>
      <c r="I10" s="357">
        <f t="shared" si="0"/>
        <v>63.527617119463876</v>
      </c>
      <c r="J10" s="432">
        <f t="shared" si="1"/>
        <v>52.283082025107717</v>
      </c>
    </row>
    <row r="11" spans="1:10" ht="24" x14ac:dyDescent="0.25">
      <c r="A11" s="358" t="s">
        <v>178</v>
      </c>
      <c r="B11" s="359"/>
      <c r="C11" s="360"/>
      <c r="D11" s="361" t="s">
        <v>179</v>
      </c>
      <c r="E11" s="362">
        <f t="shared" ref="E11" si="2">SUM(E12)</f>
        <v>64420</v>
      </c>
      <c r="F11" s="363">
        <f>SUM(F12)</f>
        <v>69400</v>
      </c>
      <c r="G11" s="364">
        <v>0</v>
      </c>
      <c r="H11" s="363">
        <f>H12</f>
        <v>70405.739999999991</v>
      </c>
      <c r="I11" s="365">
        <f t="shared" si="0"/>
        <v>109.29174169512572</v>
      </c>
      <c r="J11" s="433">
        <f t="shared" si="1"/>
        <v>101.44919308357348</v>
      </c>
    </row>
    <row r="12" spans="1:10" x14ac:dyDescent="0.25">
      <c r="A12" s="366">
        <v>3</v>
      </c>
      <c r="B12" s="367"/>
      <c r="C12" s="368"/>
      <c r="D12" s="369" t="s">
        <v>56</v>
      </c>
      <c r="E12" s="370">
        <f>SUM(E13+E43)</f>
        <v>64420</v>
      </c>
      <c r="F12" s="370">
        <f>SUM(F13+F43)</f>
        <v>69400</v>
      </c>
      <c r="G12" s="371">
        <v>0</v>
      </c>
      <c r="H12" s="370">
        <f>H13+H43</f>
        <v>70405.739999999991</v>
      </c>
      <c r="I12" s="372">
        <f t="shared" si="0"/>
        <v>109.29174169512572</v>
      </c>
      <c r="J12" s="434">
        <f t="shared" si="1"/>
        <v>101.44919308357348</v>
      </c>
    </row>
    <row r="13" spans="1:10" x14ac:dyDescent="0.25">
      <c r="A13" s="373">
        <v>32</v>
      </c>
      <c r="B13" s="374"/>
      <c r="C13" s="375"/>
      <c r="D13" s="369" t="s">
        <v>67</v>
      </c>
      <c r="E13" s="370">
        <f>SUM(E14+E19+E26+E36)</f>
        <v>64038</v>
      </c>
      <c r="F13" s="370">
        <f>SUM(F14+F19+F26+F36)</f>
        <v>68950</v>
      </c>
      <c r="G13" s="371">
        <v>0</v>
      </c>
      <c r="H13" s="370">
        <f>H14+H19+H26+H36</f>
        <v>69955.739999999991</v>
      </c>
      <c r="I13" s="372">
        <f t="shared" si="0"/>
        <v>109.24098191698677</v>
      </c>
      <c r="J13" s="434">
        <f t="shared" si="1"/>
        <v>101.4586511965192</v>
      </c>
    </row>
    <row r="14" spans="1:10" ht="24" x14ac:dyDescent="0.25">
      <c r="A14" s="376">
        <v>321</v>
      </c>
      <c r="B14" s="377"/>
      <c r="C14" s="378"/>
      <c r="D14" s="369" t="s">
        <v>68</v>
      </c>
      <c r="E14" s="379">
        <v>12243</v>
      </c>
      <c r="F14" s="379">
        <f>F15+F16+F17</f>
        <v>12000</v>
      </c>
      <c r="G14" s="371">
        <v>0</v>
      </c>
      <c r="H14" s="379">
        <f>SUM(H15:H18)</f>
        <v>13005.74</v>
      </c>
      <c r="I14" s="372">
        <f t="shared" si="0"/>
        <v>106.23000898472597</v>
      </c>
      <c r="J14" s="434">
        <f t="shared" si="1"/>
        <v>108.38116666666666</v>
      </c>
    </row>
    <row r="15" spans="1:10" x14ac:dyDescent="0.25">
      <c r="A15" s="376">
        <v>3211</v>
      </c>
      <c r="B15" s="377"/>
      <c r="C15" s="378"/>
      <c r="D15" s="369" t="s">
        <v>69</v>
      </c>
      <c r="E15" s="379">
        <v>3497.84</v>
      </c>
      <c r="F15" s="379">
        <v>6500</v>
      </c>
      <c r="G15" s="371">
        <v>0</v>
      </c>
      <c r="H15" s="379">
        <v>2525.8000000000002</v>
      </c>
      <c r="I15" s="372">
        <f t="shared" si="0"/>
        <v>72.210278343206085</v>
      </c>
      <c r="J15" s="434">
        <f t="shared" si="1"/>
        <v>38.85846153846154</v>
      </c>
    </row>
    <row r="16" spans="1:10" ht="48" x14ac:dyDescent="0.25">
      <c r="A16" s="376">
        <v>3212</v>
      </c>
      <c r="B16" s="377"/>
      <c r="C16" s="378"/>
      <c r="D16" s="369" t="s">
        <v>180</v>
      </c>
      <c r="E16" s="379">
        <v>8655.16</v>
      </c>
      <c r="F16" s="379">
        <v>5000</v>
      </c>
      <c r="G16" s="371">
        <v>0</v>
      </c>
      <c r="H16" s="379">
        <v>10276.34</v>
      </c>
      <c r="I16" s="372">
        <f t="shared" si="0"/>
        <v>118.73079180511972</v>
      </c>
      <c r="J16" s="434">
        <f t="shared" si="1"/>
        <v>205.52679999999998</v>
      </c>
    </row>
    <row r="17" spans="1:10" ht="36" x14ac:dyDescent="0.25">
      <c r="A17" s="376">
        <v>3213</v>
      </c>
      <c r="B17" s="377"/>
      <c r="C17" s="378"/>
      <c r="D17" s="369" t="s">
        <v>181</v>
      </c>
      <c r="E17" s="379">
        <v>90</v>
      </c>
      <c r="F17" s="379">
        <v>500</v>
      </c>
      <c r="G17" s="371">
        <v>0</v>
      </c>
      <c r="H17" s="379">
        <v>203.6</v>
      </c>
      <c r="I17" s="372">
        <f t="shared" si="0"/>
        <v>226.22222222222223</v>
      </c>
      <c r="J17" s="434">
        <f t="shared" si="1"/>
        <v>40.72</v>
      </c>
    </row>
    <row r="18" spans="1:10" ht="36" x14ac:dyDescent="0.25">
      <c r="A18" s="376">
        <v>3214</v>
      </c>
      <c r="B18" s="377"/>
      <c r="C18" s="378"/>
      <c r="D18" s="369" t="s">
        <v>182</v>
      </c>
      <c r="E18" s="379">
        <v>0</v>
      </c>
      <c r="F18" s="379">
        <v>0</v>
      </c>
      <c r="G18" s="371">
        <v>0</v>
      </c>
      <c r="H18" s="379">
        <v>0</v>
      </c>
      <c r="I18" s="372" t="e">
        <f t="shared" si="0"/>
        <v>#DIV/0!</v>
      </c>
      <c r="J18" s="434" t="e">
        <f t="shared" si="1"/>
        <v>#DIV/0!</v>
      </c>
    </row>
    <row r="19" spans="1:10" ht="24" x14ac:dyDescent="0.25">
      <c r="A19" s="376">
        <v>322</v>
      </c>
      <c r="B19" s="377"/>
      <c r="C19" s="378"/>
      <c r="D19" s="369" t="s">
        <v>183</v>
      </c>
      <c r="E19" s="379">
        <f>SUM(E20:E24)</f>
        <v>29000</v>
      </c>
      <c r="F19" s="379">
        <f>SUM(F20:F25)</f>
        <v>35510</v>
      </c>
      <c r="G19" s="371">
        <v>0</v>
      </c>
      <c r="H19" s="379">
        <f>H20+H21+H22+H23</f>
        <v>35510</v>
      </c>
      <c r="I19" s="372">
        <f t="shared" si="0"/>
        <v>122.44827586206897</v>
      </c>
      <c r="J19" s="434">
        <f t="shared" si="1"/>
        <v>100</v>
      </c>
    </row>
    <row r="20" spans="1:10" ht="36" x14ac:dyDescent="0.25">
      <c r="A20" s="376">
        <v>3221</v>
      </c>
      <c r="B20" s="377"/>
      <c r="C20" s="378"/>
      <c r="D20" s="369" t="s">
        <v>184</v>
      </c>
      <c r="E20" s="379">
        <v>6434.8</v>
      </c>
      <c r="F20" s="379">
        <v>3000</v>
      </c>
      <c r="G20" s="371">
        <v>0</v>
      </c>
      <c r="H20" s="379">
        <v>7127.23</v>
      </c>
      <c r="I20" s="372">
        <f t="shared" si="0"/>
        <v>110.76070740349348</v>
      </c>
      <c r="J20" s="434">
        <f t="shared" si="1"/>
        <v>237.57433333333333</v>
      </c>
    </row>
    <row r="21" spans="1:10" x14ac:dyDescent="0.25">
      <c r="A21" s="376">
        <v>3222</v>
      </c>
      <c r="B21" s="377"/>
      <c r="C21" s="378"/>
      <c r="D21" s="369" t="s">
        <v>75</v>
      </c>
      <c r="E21" s="379"/>
      <c r="F21" s="379"/>
      <c r="G21" s="371">
        <v>0</v>
      </c>
      <c r="H21" s="379">
        <v>176</v>
      </c>
      <c r="I21" s="372" t="e">
        <f t="shared" si="0"/>
        <v>#DIV/0!</v>
      </c>
      <c r="J21" s="434" t="e">
        <f t="shared" si="1"/>
        <v>#DIV/0!</v>
      </c>
    </row>
    <row r="22" spans="1:10" x14ac:dyDescent="0.25">
      <c r="A22" s="376">
        <v>3223</v>
      </c>
      <c r="B22" s="377"/>
      <c r="C22" s="378"/>
      <c r="D22" s="369" t="s">
        <v>76</v>
      </c>
      <c r="E22" s="379">
        <v>19246.330000000002</v>
      </c>
      <c r="F22" s="379">
        <v>25000</v>
      </c>
      <c r="G22" s="371">
        <v>0</v>
      </c>
      <c r="H22" s="379">
        <f>9170.18+14806.79</f>
        <v>23976.97</v>
      </c>
      <c r="I22" s="372">
        <f t="shared" si="0"/>
        <v>124.57943930089527</v>
      </c>
      <c r="J22" s="434">
        <f t="shared" si="1"/>
        <v>95.907880000000006</v>
      </c>
    </row>
    <row r="23" spans="1:10" ht="48" x14ac:dyDescent="0.25">
      <c r="A23" s="376">
        <v>3224</v>
      </c>
      <c r="B23" s="377"/>
      <c r="C23" s="378"/>
      <c r="D23" s="369" t="s">
        <v>77</v>
      </c>
      <c r="E23" s="379">
        <v>3318.87</v>
      </c>
      <c r="F23" s="379">
        <v>7510</v>
      </c>
      <c r="G23" s="371">
        <v>0</v>
      </c>
      <c r="H23" s="379">
        <v>4229.8</v>
      </c>
      <c r="I23" s="372">
        <f t="shared" si="0"/>
        <v>127.4469925004595</v>
      </c>
      <c r="J23" s="434">
        <f t="shared" si="1"/>
        <v>56.32223701731025</v>
      </c>
    </row>
    <row r="24" spans="1:10" ht="24" x14ac:dyDescent="0.25">
      <c r="A24" s="376">
        <v>3225</v>
      </c>
      <c r="B24" s="377"/>
      <c r="C24" s="378"/>
      <c r="D24" s="369" t="s">
        <v>185</v>
      </c>
      <c r="E24" s="379"/>
      <c r="F24" s="379"/>
      <c r="G24" s="371">
        <v>0</v>
      </c>
      <c r="H24" s="379"/>
      <c r="I24" s="372" t="e">
        <f t="shared" si="0"/>
        <v>#DIV/0!</v>
      </c>
      <c r="J24" s="434" t="e">
        <f t="shared" si="1"/>
        <v>#DIV/0!</v>
      </c>
    </row>
    <row r="25" spans="1:10" ht="36" x14ac:dyDescent="0.25">
      <c r="A25" s="376">
        <v>3227</v>
      </c>
      <c r="B25" s="377"/>
      <c r="C25" s="378"/>
      <c r="D25" s="369" t="s">
        <v>79</v>
      </c>
      <c r="E25" s="379"/>
      <c r="F25" s="379">
        <v>0</v>
      </c>
      <c r="G25" s="371">
        <v>0</v>
      </c>
      <c r="H25" s="379"/>
      <c r="I25" s="372" t="e">
        <f t="shared" si="0"/>
        <v>#DIV/0!</v>
      </c>
      <c r="J25" s="434" t="e">
        <f t="shared" si="1"/>
        <v>#DIV/0!</v>
      </c>
    </row>
    <row r="26" spans="1:10" x14ac:dyDescent="0.25">
      <c r="A26" s="380">
        <v>323</v>
      </c>
      <c r="B26" s="381"/>
      <c r="C26" s="382"/>
      <c r="D26" s="369" t="s">
        <v>80</v>
      </c>
      <c r="E26" s="379">
        <f>SUM(E27:E35)</f>
        <v>22355</v>
      </c>
      <c r="F26" s="379">
        <f>SUM(F27:F33)</f>
        <v>21000</v>
      </c>
      <c r="G26" s="371">
        <v>0</v>
      </c>
      <c r="H26" s="379">
        <f>SUM(H27:H35)</f>
        <v>21000</v>
      </c>
      <c r="I26" s="372">
        <f t="shared" si="0"/>
        <v>93.938716170879005</v>
      </c>
      <c r="J26" s="434">
        <f t="shared" si="1"/>
        <v>100</v>
      </c>
    </row>
    <row r="27" spans="1:10" ht="24" x14ac:dyDescent="0.25">
      <c r="A27" s="383">
        <v>3231</v>
      </c>
      <c r="B27" s="384"/>
      <c r="C27" s="385"/>
      <c r="D27" s="386" t="s">
        <v>186</v>
      </c>
      <c r="E27" s="379">
        <v>4118.75</v>
      </c>
      <c r="F27" s="379">
        <v>8500</v>
      </c>
      <c r="G27" s="371">
        <v>0</v>
      </c>
      <c r="H27" s="379">
        <f>1334.95+80.99+2312.5</f>
        <v>3728.44</v>
      </c>
      <c r="I27" s="372">
        <f t="shared" si="0"/>
        <v>90.52358118361154</v>
      </c>
      <c r="J27" s="434">
        <f t="shared" si="1"/>
        <v>43.864000000000004</v>
      </c>
    </row>
    <row r="28" spans="1:10" ht="36" x14ac:dyDescent="0.25">
      <c r="A28" s="376">
        <v>3232</v>
      </c>
      <c r="B28" s="377"/>
      <c r="C28" s="378"/>
      <c r="D28" s="369" t="s">
        <v>82</v>
      </c>
      <c r="E28" s="379">
        <v>2377.11</v>
      </c>
      <c r="F28" s="379">
        <v>8000</v>
      </c>
      <c r="G28" s="371">
        <v>0</v>
      </c>
      <c r="H28" s="379">
        <f>1091.89+1857.48+837.53</f>
        <v>3786.8999999999996</v>
      </c>
      <c r="I28" s="372">
        <f t="shared" si="0"/>
        <v>159.30688945820762</v>
      </c>
      <c r="J28" s="434">
        <f t="shared" si="1"/>
        <v>47.33625</v>
      </c>
    </row>
    <row r="29" spans="1:10" ht="24" x14ac:dyDescent="0.25">
      <c r="A29" s="376">
        <v>3233</v>
      </c>
      <c r="B29" s="377"/>
      <c r="C29" s="378"/>
      <c r="D29" s="369" t="s">
        <v>187</v>
      </c>
      <c r="E29" s="379">
        <v>90</v>
      </c>
      <c r="F29" s="379">
        <v>0</v>
      </c>
      <c r="G29" s="371">
        <v>0</v>
      </c>
      <c r="H29" s="379"/>
      <c r="I29" s="372">
        <f t="shared" si="0"/>
        <v>0</v>
      </c>
      <c r="J29" s="434" t="e">
        <f t="shared" si="1"/>
        <v>#DIV/0!</v>
      </c>
    </row>
    <row r="30" spans="1:10" x14ac:dyDescent="0.25">
      <c r="A30" s="376">
        <v>3234</v>
      </c>
      <c r="B30" s="377"/>
      <c r="C30" s="378"/>
      <c r="D30" s="369" t="s">
        <v>84</v>
      </c>
      <c r="E30" s="379">
        <v>4811.58</v>
      </c>
      <c r="F30" s="379">
        <v>3000</v>
      </c>
      <c r="G30" s="371">
        <v>0</v>
      </c>
      <c r="H30" s="379">
        <f>1804.54+1322.79+119.45+1228.68</f>
        <v>4475.46</v>
      </c>
      <c r="I30" s="372">
        <f t="shared" si="0"/>
        <v>93.014352873692218</v>
      </c>
      <c r="J30" s="434">
        <f t="shared" si="1"/>
        <v>149.18199999999999</v>
      </c>
    </row>
    <row r="31" spans="1:10" ht="24" x14ac:dyDescent="0.25">
      <c r="A31" s="376">
        <v>3235</v>
      </c>
      <c r="B31" s="377"/>
      <c r="C31" s="378"/>
      <c r="D31" s="369" t="s">
        <v>85</v>
      </c>
      <c r="E31" s="379">
        <v>663.61</v>
      </c>
      <c r="F31" s="379">
        <v>1500</v>
      </c>
      <c r="G31" s="371">
        <v>0</v>
      </c>
      <c r="H31" s="379">
        <v>1161.3</v>
      </c>
      <c r="I31" s="372">
        <f t="shared" si="0"/>
        <v>174.99736290893745</v>
      </c>
      <c r="J31" s="434">
        <f t="shared" si="1"/>
        <v>77.42</v>
      </c>
    </row>
    <row r="32" spans="1:10" ht="24" x14ac:dyDescent="0.25">
      <c r="A32" s="376">
        <v>3236</v>
      </c>
      <c r="B32" s="377"/>
      <c r="C32" s="378"/>
      <c r="D32" s="369" t="s">
        <v>188</v>
      </c>
      <c r="E32" s="379"/>
      <c r="F32" s="379"/>
      <c r="G32" s="371">
        <v>0</v>
      </c>
      <c r="H32" s="379"/>
      <c r="I32" s="372" t="e">
        <f t="shared" si="0"/>
        <v>#DIV/0!</v>
      </c>
      <c r="J32" s="434" t="e">
        <f t="shared" si="1"/>
        <v>#DIV/0!</v>
      </c>
    </row>
    <row r="33" spans="1:10" ht="24" x14ac:dyDescent="0.25">
      <c r="A33" s="376">
        <v>3237</v>
      </c>
      <c r="B33" s="377"/>
      <c r="C33" s="378"/>
      <c r="D33" s="369" t="s">
        <v>189</v>
      </c>
      <c r="E33" s="379">
        <v>600</v>
      </c>
      <c r="F33" s="379"/>
      <c r="G33" s="371">
        <v>0</v>
      </c>
      <c r="H33" s="379">
        <v>450</v>
      </c>
      <c r="I33" s="372">
        <f t="shared" si="0"/>
        <v>75</v>
      </c>
      <c r="J33" s="434" t="e">
        <f t="shared" si="1"/>
        <v>#DIV/0!</v>
      </c>
    </row>
    <row r="34" spans="1:10" x14ac:dyDescent="0.25">
      <c r="A34" s="376">
        <v>3238</v>
      </c>
      <c r="B34" s="377"/>
      <c r="C34" s="378"/>
      <c r="D34" s="369" t="s">
        <v>88</v>
      </c>
      <c r="E34" s="379">
        <v>6825.15</v>
      </c>
      <c r="F34" s="379">
        <v>10000</v>
      </c>
      <c r="G34" s="371">
        <v>0</v>
      </c>
      <c r="H34" s="379">
        <f>1186.85+4280.05</f>
        <v>5466.9</v>
      </c>
      <c r="I34" s="372">
        <f t="shared" si="0"/>
        <v>80.099338476077449</v>
      </c>
      <c r="J34" s="434">
        <f t="shared" si="1"/>
        <v>54.669000000000004</v>
      </c>
    </row>
    <row r="35" spans="1:10" x14ac:dyDescent="0.25">
      <c r="A35" s="376">
        <v>3239</v>
      </c>
      <c r="B35" s="377"/>
      <c r="C35" s="378"/>
      <c r="D35" s="369" t="s">
        <v>89</v>
      </c>
      <c r="E35" s="379">
        <v>2868.8</v>
      </c>
      <c r="F35" s="379"/>
      <c r="G35" s="371">
        <v>0</v>
      </c>
      <c r="H35" s="379">
        <f>1909.04+21.96</f>
        <v>1931</v>
      </c>
      <c r="I35" s="372">
        <f t="shared" si="0"/>
        <v>67.31037367540435</v>
      </c>
      <c r="J35" s="434" t="e">
        <f t="shared" si="1"/>
        <v>#DIV/0!</v>
      </c>
    </row>
    <row r="36" spans="1:10" ht="24" x14ac:dyDescent="0.25">
      <c r="A36" s="387">
        <v>329</v>
      </c>
      <c r="B36" s="388"/>
      <c r="C36" s="389"/>
      <c r="D36" s="390" t="s">
        <v>91</v>
      </c>
      <c r="E36" s="391">
        <f>E37</f>
        <v>440</v>
      </c>
      <c r="F36" s="391">
        <v>440</v>
      </c>
      <c r="G36" s="371">
        <v>0</v>
      </c>
      <c r="H36" s="391">
        <f>SUM(H37:H42)</f>
        <v>440</v>
      </c>
      <c r="I36" s="372">
        <f t="shared" si="0"/>
        <v>100</v>
      </c>
      <c r="J36" s="434">
        <f t="shared" si="1"/>
        <v>100</v>
      </c>
    </row>
    <row r="37" spans="1:10" x14ac:dyDescent="0.25">
      <c r="A37" s="387">
        <v>3292</v>
      </c>
      <c r="B37" s="388"/>
      <c r="C37" s="389"/>
      <c r="D37" s="390" t="s">
        <v>93</v>
      </c>
      <c r="E37" s="391">
        <v>440</v>
      </c>
      <c r="F37" s="391">
        <v>0</v>
      </c>
      <c r="G37" s="371">
        <v>0</v>
      </c>
      <c r="H37" s="391">
        <v>439.12</v>
      </c>
      <c r="I37" s="372">
        <f t="shared" si="0"/>
        <v>99.8</v>
      </c>
      <c r="J37" s="434" t="e">
        <f t="shared" si="1"/>
        <v>#DIV/0!</v>
      </c>
    </row>
    <row r="38" spans="1:10" x14ac:dyDescent="0.25">
      <c r="A38" s="387">
        <v>3293</v>
      </c>
      <c r="B38" s="388"/>
      <c r="C38" s="389"/>
      <c r="D38" s="390" t="s">
        <v>94</v>
      </c>
      <c r="E38" s="391"/>
      <c r="F38" s="391">
        <v>0</v>
      </c>
      <c r="G38" s="371">
        <v>0</v>
      </c>
      <c r="H38" s="391">
        <v>0.88</v>
      </c>
      <c r="I38" s="372" t="e">
        <f t="shared" si="0"/>
        <v>#DIV/0!</v>
      </c>
      <c r="J38" s="434" t="e">
        <f t="shared" si="1"/>
        <v>#DIV/0!</v>
      </c>
    </row>
    <row r="39" spans="1:10" x14ac:dyDescent="0.25">
      <c r="A39" s="387">
        <v>3294</v>
      </c>
      <c r="B39" s="388"/>
      <c r="C39" s="389"/>
      <c r="D39" s="390" t="s">
        <v>190</v>
      </c>
      <c r="E39" s="391"/>
      <c r="F39" s="391">
        <v>0</v>
      </c>
      <c r="G39" s="371">
        <v>0</v>
      </c>
      <c r="H39" s="391"/>
      <c r="I39" s="372" t="e">
        <f t="shared" si="0"/>
        <v>#DIV/0!</v>
      </c>
      <c r="J39" s="434" t="e">
        <f t="shared" si="1"/>
        <v>#DIV/0!</v>
      </c>
    </row>
    <row r="40" spans="1:10" x14ac:dyDescent="0.25">
      <c r="A40" s="387">
        <v>3295</v>
      </c>
      <c r="B40" s="388"/>
      <c r="C40" s="389"/>
      <c r="D40" s="390" t="s">
        <v>96</v>
      </c>
      <c r="E40" s="391"/>
      <c r="F40" s="391">
        <v>0</v>
      </c>
      <c r="G40" s="371">
        <v>0</v>
      </c>
      <c r="H40" s="391"/>
      <c r="I40" s="372" t="e">
        <f t="shared" si="0"/>
        <v>#DIV/0!</v>
      </c>
      <c r="J40" s="434" t="e">
        <f t="shared" si="1"/>
        <v>#DIV/0!</v>
      </c>
    </row>
    <row r="41" spans="1:10" ht="24" x14ac:dyDescent="0.25">
      <c r="A41" s="387">
        <v>3296</v>
      </c>
      <c r="B41" s="388"/>
      <c r="C41" s="389"/>
      <c r="D41" s="390" t="s">
        <v>97</v>
      </c>
      <c r="E41" s="391"/>
      <c r="F41" s="391">
        <v>0</v>
      </c>
      <c r="G41" s="371">
        <v>0</v>
      </c>
      <c r="H41" s="391"/>
      <c r="I41" s="372" t="e">
        <f t="shared" si="0"/>
        <v>#DIV/0!</v>
      </c>
      <c r="J41" s="434" t="e">
        <f t="shared" si="1"/>
        <v>#DIV/0!</v>
      </c>
    </row>
    <row r="42" spans="1:10" ht="24" x14ac:dyDescent="0.25">
      <c r="A42" s="387">
        <v>3299</v>
      </c>
      <c r="B42" s="388"/>
      <c r="C42" s="389"/>
      <c r="D42" s="390" t="s">
        <v>91</v>
      </c>
      <c r="E42" s="391"/>
      <c r="F42" s="391">
        <v>440</v>
      </c>
      <c r="G42" s="371">
        <v>0</v>
      </c>
      <c r="H42" s="391"/>
      <c r="I42" s="372" t="e">
        <f t="shared" si="0"/>
        <v>#DIV/0!</v>
      </c>
      <c r="J42" s="434">
        <f t="shared" si="1"/>
        <v>0</v>
      </c>
    </row>
    <row r="43" spans="1:10" x14ac:dyDescent="0.25">
      <c r="A43" s="380">
        <v>34</v>
      </c>
      <c r="B43" s="381"/>
      <c r="C43" s="382"/>
      <c r="D43" s="369" t="s">
        <v>191</v>
      </c>
      <c r="E43" s="379">
        <v>382</v>
      </c>
      <c r="F43" s="379">
        <v>450</v>
      </c>
      <c r="G43" s="371">
        <v>0</v>
      </c>
      <c r="H43" s="379">
        <v>450</v>
      </c>
      <c r="I43" s="372">
        <f t="shared" si="0"/>
        <v>117.80104712041886</v>
      </c>
      <c r="J43" s="434">
        <f t="shared" si="1"/>
        <v>100</v>
      </c>
    </row>
    <row r="44" spans="1:10" ht="24" x14ac:dyDescent="0.25">
      <c r="A44" s="392">
        <v>343</v>
      </c>
      <c r="B44" s="393"/>
      <c r="C44" s="394"/>
      <c r="D44" s="369" t="s">
        <v>99</v>
      </c>
      <c r="E44" s="379">
        <v>382</v>
      </c>
      <c r="F44" s="379">
        <v>450</v>
      </c>
      <c r="G44" s="371">
        <v>0</v>
      </c>
      <c r="H44" s="379">
        <f>H45+H46</f>
        <v>450</v>
      </c>
      <c r="I44" s="372">
        <f t="shared" si="0"/>
        <v>117.80104712041886</v>
      </c>
      <c r="J44" s="434">
        <f t="shared" si="1"/>
        <v>100</v>
      </c>
    </row>
    <row r="45" spans="1:10" ht="36" x14ac:dyDescent="0.25">
      <c r="A45" s="392">
        <v>3431</v>
      </c>
      <c r="B45" s="393"/>
      <c r="C45" s="394"/>
      <c r="D45" s="369" t="s">
        <v>100</v>
      </c>
      <c r="E45" s="379">
        <v>382</v>
      </c>
      <c r="F45" s="379">
        <v>450</v>
      </c>
      <c r="G45" s="371">
        <v>0</v>
      </c>
      <c r="H45" s="379">
        <v>384.48</v>
      </c>
      <c r="I45" s="372">
        <f t="shared" si="0"/>
        <v>100.64921465968585</v>
      </c>
      <c r="J45" s="434">
        <f t="shared" si="1"/>
        <v>85.44</v>
      </c>
    </row>
    <row r="46" spans="1:10" x14ac:dyDescent="0.25">
      <c r="A46" s="392">
        <v>3433</v>
      </c>
      <c r="B46" s="393"/>
      <c r="C46" s="394"/>
      <c r="D46" s="369" t="s">
        <v>102</v>
      </c>
      <c r="E46" s="379"/>
      <c r="F46" s="379"/>
      <c r="G46" s="371">
        <v>0</v>
      </c>
      <c r="H46" s="379">
        <v>65.52</v>
      </c>
      <c r="I46" s="372" t="e">
        <f t="shared" si="0"/>
        <v>#DIV/0!</v>
      </c>
      <c r="J46" s="434" t="e">
        <f t="shared" si="1"/>
        <v>#DIV/0!</v>
      </c>
    </row>
    <row r="47" spans="1:10" ht="24" x14ac:dyDescent="0.25">
      <c r="A47" s="358" t="s">
        <v>230</v>
      </c>
      <c r="B47" s="359"/>
      <c r="C47" s="360"/>
      <c r="D47" s="361" t="s">
        <v>232</v>
      </c>
      <c r="E47" s="363">
        <f>E48+E63</f>
        <v>1289077.0599999998</v>
      </c>
      <c r="F47" s="363">
        <f>F48+F62</f>
        <v>1575194</v>
      </c>
      <c r="G47" s="364">
        <v>0</v>
      </c>
      <c r="H47" s="363">
        <f>H48+H63</f>
        <v>789438.69000000006</v>
      </c>
      <c r="I47" s="365">
        <f t="shared" si="0"/>
        <v>61.24061272178718</v>
      </c>
      <c r="J47" s="433">
        <f t="shared" si="1"/>
        <v>50.11691829704786</v>
      </c>
    </row>
    <row r="48" spans="1:10" x14ac:dyDescent="0.25">
      <c r="A48" s="366">
        <v>3</v>
      </c>
      <c r="B48" s="367"/>
      <c r="C48" s="368"/>
      <c r="D48" s="369" t="s">
        <v>56</v>
      </c>
      <c r="E48" s="379">
        <f>SUM(E49+E58+E59)</f>
        <v>1288537.0799999998</v>
      </c>
      <c r="F48" s="379">
        <f>SUM(F49)</f>
        <v>1575194</v>
      </c>
      <c r="G48" s="371">
        <v>0</v>
      </c>
      <c r="H48" s="379">
        <f>H49+H62</f>
        <v>789438.69000000006</v>
      </c>
      <c r="I48" s="372">
        <f t="shared" si="0"/>
        <v>61.266276481542938</v>
      </c>
      <c r="J48" s="434">
        <f t="shared" si="1"/>
        <v>50.11691829704786</v>
      </c>
    </row>
    <row r="49" spans="1:10" ht="24" x14ac:dyDescent="0.25">
      <c r="A49" s="373">
        <v>31</v>
      </c>
      <c r="B49" s="374"/>
      <c r="C49" s="375"/>
      <c r="D49" s="369" t="s">
        <v>57</v>
      </c>
      <c r="E49" s="379">
        <f>SUM(E51+E54+E56)</f>
        <v>1277437.0899999999</v>
      </c>
      <c r="F49" s="379">
        <f>F50+F54+F56+F59</f>
        <v>1575194</v>
      </c>
      <c r="G49" s="371">
        <v>0</v>
      </c>
      <c r="H49" s="379">
        <f>H51+H54+H56+H58</f>
        <v>789438.69000000006</v>
      </c>
      <c r="I49" s="372">
        <f t="shared" si="0"/>
        <v>61.798635422430095</v>
      </c>
      <c r="J49" s="434">
        <f t="shared" si="1"/>
        <v>50.11691829704786</v>
      </c>
    </row>
    <row r="50" spans="1:10" x14ac:dyDescent="0.25">
      <c r="A50" s="376">
        <v>311</v>
      </c>
      <c r="B50" s="377"/>
      <c r="C50" s="378"/>
      <c r="D50" s="369" t="s">
        <v>233</v>
      </c>
      <c r="E50" s="435">
        <f>E51</f>
        <v>1052013.44</v>
      </c>
      <c r="F50" s="379">
        <v>1300000</v>
      </c>
      <c r="G50" s="371">
        <v>0</v>
      </c>
      <c r="H50" s="379">
        <f>H51+H54+H56+H58</f>
        <v>789438.69000000006</v>
      </c>
      <c r="I50" s="372">
        <f t="shared" si="0"/>
        <v>75.040741874932721</v>
      </c>
      <c r="J50" s="434">
        <f t="shared" si="1"/>
        <v>60.72605307692308</v>
      </c>
    </row>
    <row r="51" spans="1:10" ht="24" x14ac:dyDescent="0.25">
      <c r="A51" s="376">
        <v>3111</v>
      </c>
      <c r="B51" s="377"/>
      <c r="C51" s="378"/>
      <c r="D51" s="369" t="s">
        <v>59</v>
      </c>
      <c r="E51" s="379">
        <v>1052013.44</v>
      </c>
      <c r="F51" s="379">
        <v>1300000</v>
      </c>
      <c r="G51" s="371">
        <v>0</v>
      </c>
      <c r="H51" s="379">
        <v>656756.06000000006</v>
      </c>
      <c r="I51" s="372">
        <f t="shared" si="0"/>
        <v>62.428485704517243</v>
      </c>
      <c r="J51" s="434">
        <f t="shared" si="1"/>
        <v>50.519696923076928</v>
      </c>
    </row>
    <row r="52" spans="1:10" ht="24" x14ac:dyDescent="0.25">
      <c r="A52" s="376">
        <v>3112</v>
      </c>
      <c r="B52" s="377"/>
      <c r="C52" s="378"/>
      <c r="D52" s="369" t="s">
        <v>60</v>
      </c>
      <c r="E52" s="379">
        <v>0</v>
      </c>
      <c r="F52" s="379">
        <v>0</v>
      </c>
      <c r="G52" s="371">
        <v>0</v>
      </c>
      <c r="H52" s="379"/>
      <c r="I52" s="372" t="e">
        <f t="shared" si="0"/>
        <v>#DIV/0!</v>
      </c>
      <c r="J52" s="434" t="e">
        <f t="shared" si="1"/>
        <v>#DIV/0!</v>
      </c>
    </row>
    <row r="53" spans="1:10" ht="24" x14ac:dyDescent="0.25">
      <c r="A53" s="376">
        <v>3113</v>
      </c>
      <c r="B53" s="377"/>
      <c r="C53" s="378"/>
      <c r="D53" s="369" t="s">
        <v>61</v>
      </c>
      <c r="E53" s="379">
        <v>0</v>
      </c>
      <c r="F53" s="379">
        <v>0</v>
      </c>
      <c r="G53" s="371">
        <v>0</v>
      </c>
      <c r="H53" s="379"/>
      <c r="I53" s="372" t="e">
        <f t="shared" si="0"/>
        <v>#DIV/0!</v>
      </c>
      <c r="J53" s="434" t="e">
        <f t="shared" si="1"/>
        <v>#DIV/0!</v>
      </c>
    </row>
    <row r="54" spans="1:10" ht="24" x14ac:dyDescent="0.25">
      <c r="A54" s="376">
        <v>312</v>
      </c>
      <c r="B54" s="377"/>
      <c r="C54" s="378"/>
      <c r="D54" s="369" t="s">
        <v>62</v>
      </c>
      <c r="E54" s="379">
        <f>50157</f>
        <v>50157</v>
      </c>
      <c r="F54" s="379">
        <v>58000</v>
      </c>
      <c r="G54" s="371">
        <v>0</v>
      </c>
      <c r="H54" s="379">
        <v>21020.880000000001</v>
      </c>
      <c r="I54" s="372">
        <f t="shared" si="0"/>
        <v>41.910162091034152</v>
      </c>
      <c r="J54" s="434">
        <f t="shared" si="1"/>
        <v>36.242896551724144</v>
      </c>
    </row>
    <row r="55" spans="1:10" ht="24" x14ac:dyDescent="0.25">
      <c r="A55" s="376">
        <v>3121</v>
      </c>
      <c r="B55" s="377"/>
      <c r="C55" s="378"/>
      <c r="D55" s="369" t="s">
        <v>62</v>
      </c>
      <c r="E55" s="379">
        <v>50157.11</v>
      </c>
      <c r="F55" s="379">
        <v>58000</v>
      </c>
      <c r="G55" s="371">
        <v>0</v>
      </c>
      <c r="H55" s="379">
        <v>21020.880000000001</v>
      </c>
      <c r="I55" s="372">
        <f t="shared" si="0"/>
        <v>41.910070177488294</v>
      </c>
      <c r="J55" s="434">
        <f t="shared" si="1"/>
        <v>36.242896551724144</v>
      </c>
    </row>
    <row r="56" spans="1:10" x14ac:dyDescent="0.25">
      <c r="A56" s="376">
        <v>313</v>
      </c>
      <c r="B56" s="377"/>
      <c r="C56" s="378"/>
      <c r="D56" s="369" t="s">
        <v>63</v>
      </c>
      <c r="E56" s="379">
        <f>E57</f>
        <v>175266.65</v>
      </c>
      <c r="F56" s="379">
        <v>214500</v>
      </c>
      <c r="G56" s="371">
        <v>0</v>
      </c>
      <c r="H56" s="379">
        <f>H57</f>
        <v>108967.75</v>
      </c>
      <c r="I56" s="372">
        <f t="shared" si="0"/>
        <v>62.172552507850185</v>
      </c>
      <c r="J56" s="434">
        <f t="shared" si="1"/>
        <v>50.800815850815852</v>
      </c>
    </row>
    <row r="57" spans="1:10" ht="36" x14ac:dyDescent="0.25">
      <c r="A57" s="376">
        <v>3132</v>
      </c>
      <c r="B57" s="377"/>
      <c r="C57" s="378"/>
      <c r="D57" s="369" t="s">
        <v>234</v>
      </c>
      <c r="E57" s="379">
        <v>175266.65</v>
      </c>
      <c r="F57" s="379">
        <v>214500</v>
      </c>
      <c r="G57" s="371">
        <v>0</v>
      </c>
      <c r="H57" s="379">
        <v>108967.75</v>
      </c>
      <c r="I57" s="372">
        <f t="shared" si="0"/>
        <v>62.172552507850185</v>
      </c>
      <c r="J57" s="434">
        <f t="shared" si="1"/>
        <v>50.800815850815852</v>
      </c>
    </row>
    <row r="58" spans="1:10" x14ac:dyDescent="0.25">
      <c r="A58" s="376">
        <v>323</v>
      </c>
      <c r="B58" s="377"/>
      <c r="C58" s="378"/>
      <c r="D58" s="369" t="s">
        <v>80</v>
      </c>
      <c r="E58" s="379">
        <v>7898.99</v>
      </c>
      <c r="F58" s="379">
        <v>0</v>
      </c>
      <c r="G58" s="371">
        <v>0</v>
      </c>
      <c r="H58" s="379">
        <f>H59</f>
        <v>2694</v>
      </c>
      <c r="I58" s="372">
        <f t="shared" si="0"/>
        <v>34.10562616233215</v>
      </c>
      <c r="J58" s="434" t="e">
        <f t="shared" si="1"/>
        <v>#DIV/0!</v>
      </c>
    </row>
    <row r="59" spans="1:10" ht="24" x14ac:dyDescent="0.25">
      <c r="A59" s="387">
        <v>329</v>
      </c>
      <c r="B59" s="388"/>
      <c r="C59" s="389"/>
      <c r="D59" s="390" t="s">
        <v>91</v>
      </c>
      <c r="E59" s="379">
        <v>3201</v>
      </c>
      <c r="F59" s="379">
        <v>2694</v>
      </c>
      <c r="G59" s="371">
        <v>0</v>
      </c>
      <c r="H59" s="379">
        <v>2694</v>
      </c>
      <c r="I59" s="372">
        <f t="shared" si="0"/>
        <v>84.161199625117149</v>
      </c>
      <c r="J59" s="434">
        <f t="shared" si="1"/>
        <v>100</v>
      </c>
    </row>
    <row r="60" spans="1:10" x14ac:dyDescent="0.25">
      <c r="A60" s="395">
        <v>3299</v>
      </c>
      <c r="B60" s="396"/>
      <c r="C60" s="397"/>
      <c r="D60" s="390" t="s">
        <v>107</v>
      </c>
      <c r="E60" s="379">
        <v>3201</v>
      </c>
      <c r="F60" s="379">
        <v>2694</v>
      </c>
      <c r="G60" s="371">
        <v>0</v>
      </c>
      <c r="H60" s="379">
        <v>0</v>
      </c>
      <c r="I60" s="372">
        <f t="shared" si="0"/>
        <v>0</v>
      </c>
      <c r="J60" s="434">
        <f t="shared" si="1"/>
        <v>0</v>
      </c>
    </row>
    <row r="61" spans="1:10" x14ac:dyDescent="0.25">
      <c r="A61" s="436"/>
      <c r="B61" s="437"/>
      <c r="C61" s="438"/>
      <c r="D61" s="435"/>
      <c r="E61" s="435"/>
      <c r="F61" s="435"/>
      <c r="G61" s="371">
        <v>0</v>
      </c>
      <c r="H61" s="379">
        <v>0</v>
      </c>
      <c r="I61" s="372" t="e">
        <f t="shared" si="0"/>
        <v>#DIV/0!</v>
      </c>
      <c r="J61" s="434" t="e">
        <f t="shared" si="1"/>
        <v>#DIV/0!</v>
      </c>
    </row>
    <row r="62" spans="1:10" ht="36" x14ac:dyDescent="0.25">
      <c r="A62" s="366">
        <v>4</v>
      </c>
      <c r="B62" s="367"/>
      <c r="C62" s="368"/>
      <c r="D62" s="398" t="s">
        <v>111</v>
      </c>
      <c r="E62" s="379">
        <v>0</v>
      </c>
      <c r="F62" s="379">
        <v>0</v>
      </c>
      <c r="G62" s="371">
        <v>0</v>
      </c>
      <c r="H62" s="379">
        <v>0</v>
      </c>
      <c r="I62" s="372" t="e">
        <f t="shared" si="0"/>
        <v>#DIV/0!</v>
      </c>
      <c r="J62" s="434" t="e">
        <f t="shared" si="1"/>
        <v>#DIV/0!</v>
      </c>
    </row>
    <row r="63" spans="1:10" ht="36" x14ac:dyDescent="0.25">
      <c r="A63" s="373">
        <v>42</v>
      </c>
      <c r="B63" s="374"/>
      <c r="C63" s="375"/>
      <c r="D63" s="398" t="s">
        <v>111</v>
      </c>
      <c r="E63" s="379">
        <f t="shared" ref="E63:F63" si="3">SUM(E64+E66)</f>
        <v>539.98</v>
      </c>
      <c r="F63" s="379">
        <f t="shared" si="3"/>
        <v>0</v>
      </c>
      <c r="G63" s="371">
        <v>0</v>
      </c>
      <c r="H63" s="379">
        <v>0</v>
      </c>
      <c r="I63" s="372">
        <f t="shared" si="0"/>
        <v>0</v>
      </c>
      <c r="J63" s="434" t="e">
        <f t="shared" si="1"/>
        <v>#DIV/0!</v>
      </c>
    </row>
    <row r="64" spans="1:10" ht="24" x14ac:dyDescent="0.25">
      <c r="A64" s="392">
        <v>422</v>
      </c>
      <c r="B64" s="393"/>
      <c r="C64" s="394"/>
      <c r="D64" s="398" t="s">
        <v>193</v>
      </c>
      <c r="E64" s="379">
        <f t="shared" ref="E64:F64" si="4">SUM(E65)</f>
        <v>0</v>
      </c>
      <c r="F64" s="379">
        <f t="shared" si="4"/>
        <v>0</v>
      </c>
      <c r="G64" s="371">
        <v>0</v>
      </c>
      <c r="H64" s="379">
        <v>0</v>
      </c>
      <c r="I64" s="372" t="e">
        <f t="shared" si="0"/>
        <v>#DIV/0!</v>
      </c>
      <c r="J64" s="434" t="e">
        <f t="shared" si="1"/>
        <v>#DIV/0!</v>
      </c>
    </row>
    <row r="65" spans="1:10" ht="24" x14ac:dyDescent="0.25">
      <c r="A65" s="392">
        <v>4221</v>
      </c>
      <c r="B65" s="393"/>
      <c r="C65" s="394"/>
      <c r="D65" s="398" t="s">
        <v>113</v>
      </c>
      <c r="E65" s="379">
        <v>0</v>
      </c>
      <c r="F65" s="379">
        <v>0</v>
      </c>
      <c r="G65" s="371">
        <v>0</v>
      </c>
      <c r="H65" s="379">
        <v>0</v>
      </c>
      <c r="I65" s="372" t="e">
        <f t="shared" si="0"/>
        <v>#DIV/0!</v>
      </c>
      <c r="J65" s="434" t="e">
        <f t="shared" si="1"/>
        <v>#DIV/0!</v>
      </c>
    </row>
    <row r="66" spans="1:10" ht="36" x14ac:dyDescent="0.25">
      <c r="A66" s="392">
        <v>424</v>
      </c>
      <c r="B66" s="393"/>
      <c r="C66" s="394"/>
      <c r="D66" s="398" t="s">
        <v>119</v>
      </c>
      <c r="E66" s="379">
        <v>539.98</v>
      </c>
      <c r="F66" s="379">
        <v>0</v>
      </c>
      <c r="G66" s="371">
        <v>0</v>
      </c>
      <c r="H66" s="379">
        <v>0</v>
      </c>
      <c r="I66" s="372">
        <f t="shared" si="0"/>
        <v>0</v>
      </c>
      <c r="J66" s="434" t="e">
        <f t="shared" si="1"/>
        <v>#DIV/0!</v>
      </c>
    </row>
    <row r="67" spans="1:10" x14ac:dyDescent="0.25">
      <c r="A67" s="392">
        <v>4241</v>
      </c>
      <c r="B67" s="393"/>
      <c r="C67" s="394"/>
      <c r="D67" s="398" t="s">
        <v>120</v>
      </c>
      <c r="E67" s="379">
        <v>539.92999999999995</v>
      </c>
      <c r="F67" s="379">
        <v>0</v>
      </c>
      <c r="G67" s="371">
        <v>0</v>
      </c>
      <c r="H67" s="379">
        <v>0</v>
      </c>
      <c r="I67" s="372">
        <f t="shared" si="0"/>
        <v>0</v>
      </c>
      <c r="J67" s="434" t="e">
        <f t="shared" si="1"/>
        <v>#DIV/0!</v>
      </c>
    </row>
    <row r="68" spans="1:10" ht="48" x14ac:dyDescent="0.25">
      <c r="A68" s="439" t="s">
        <v>194</v>
      </c>
      <c r="B68" s="440"/>
      <c r="C68" s="441"/>
      <c r="D68" s="347" t="s">
        <v>235</v>
      </c>
      <c r="E68" s="348">
        <f t="shared" ref="E68:F74" si="5">SUM(E69)</f>
        <v>27660</v>
      </c>
      <c r="F68" s="348">
        <f>SUM(F69)</f>
        <v>1460</v>
      </c>
      <c r="G68" s="349">
        <v>0</v>
      </c>
      <c r="H68" s="348">
        <f t="shared" ref="H68:H70" si="6">SUM(H69)</f>
        <v>1455.31</v>
      </c>
      <c r="I68" s="350">
        <f t="shared" si="0"/>
        <v>5.2614244396240055</v>
      </c>
      <c r="J68" s="431">
        <f t="shared" si="1"/>
        <v>99.67876712328767</v>
      </c>
    </row>
    <row r="69" spans="1:10" ht="24" x14ac:dyDescent="0.25">
      <c r="A69" s="399" t="s">
        <v>178</v>
      </c>
      <c r="B69" s="400"/>
      <c r="C69" s="401"/>
      <c r="D69" s="361" t="s">
        <v>179</v>
      </c>
      <c r="E69" s="363">
        <f t="shared" si="5"/>
        <v>27660</v>
      </c>
      <c r="F69" s="363">
        <f t="shared" si="5"/>
        <v>1460</v>
      </c>
      <c r="G69" s="364">
        <v>0</v>
      </c>
      <c r="H69" s="363">
        <f t="shared" si="6"/>
        <v>1455.31</v>
      </c>
      <c r="I69" s="365">
        <f t="shared" si="0"/>
        <v>5.2614244396240055</v>
      </c>
      <c r="J69" s="433">
        <f t="shared" si="1"/>
        <v>99.67876712328767</v>
      </c>
    </row>
    <row r="70" spans="1:10" x14ac:dyDescent="0.25">
      <c r="A70" s="373">
        <v>3</v>
      </c>
      <c r="B70" s="374"/>
      <c r="C70" s="375"/>
      <c r="D70" s="369" t="s">
        <v>56</v>
      </c>
      <c r="E70" s="379">
        <f t="shared" si="5"/>
        <v>27660</v>
      </c>
      <c r="F70" s="379">
        <f>SUM(F71)</f>
        <v>1460</v>
      </c>
      <c r="G70" s="371">
        <v>0</v>
      </c>
      <c r="H70" s="379">
        <f t="shared" si="6"/>
        <v>1455.31</v>
      </c>
      <c r="I70" s="372">
        <f t="shared" si="0"/>
        <v>5.2614244396240055</v>
      </c>
      <c r="J70" s="434">
        <f t="shared" si="1"/>
        <v>99.67876712328767</v>
      </c>
    </row>
    <row r="71" spans="1:10" x14ac:dyDescent="0.25">
      <c r="A71" s="380">
        <v>32</v>
      </c>
      <c r="B71" s="381"/>
      <c r="C71" s="382"/>
      <c r="D71" s="369" t="s">
        <v>67</v>
      </c>
      <c r="E71" s="379">
        <f>SUM(E72+E74)</f>
        <v>27660</v>
      </c>
      <c r="F71" s="379">
        <f>SUM(F72+F74)</f>
        <v>1460</v>
      </c>
      <c r="G71" s="371">
        <v>0</v>
      </c>
      <c r="H71" s="379">
        <f t="shared" ref="H71" si="7">SUM(H72+H74)</f>
        <v>1455.31</v>
      </c>
      <c r="I71" s="372">
        <f t="shared" si="0"/>
        <v>5.2614244396240055</v>
      </c>
      <c r="J71" s="434">
        <f t="shared" si="1"/>
        <v>99.67876712328767</v>
      </c>
    </row>
    <row r="72" spans="1:10" ht="24" x14ac:dyDescent="0.25">
      <c r="A72" s="380">
        <v>322</v>
      </c>
      <c r="B72" s="381"/>
      <c r="C72" s="382"/>
      <c r="D72" s="369" t="s">
        <v>236</v>
      </c>
      <c r="E72" s="379">
        <v>0</v>
      </c>
      <c r="F72" s="379">
        <v>0</v>
      </c>
      <c r="G72" s="371">
        <v>0</v>
      </c>
      <c r="H72" s="379">
        <v>0</v>
      </c>
      <c r="I72" s="372" t="e">
        <f t="shared" si="0"/>
        <v>#DIV/0!</v>
      </c>
      <c r="J72" s="434" t="e">
        <f t="shared" si="1"/>
        <v>#DIV/0!</v>
      </c>
    </row>
    <row r="73" spans="1:10" ht="24" x14ac:dyDescent="0.25">
      <c r="A73" s="380">
        <v>3224</v>
      </c>
      <c r="B73" s="381"/>
      <c r="C73" s="382"/>
      <c r="D73" s="369" t="s">
        <v>237</v>
      </c>
      <c r="E73" s="379">
        <v>0</v>
      </c>
      <c r="F73" s="379">
        <v>0</v>
      </c>
      <c r="G73" s="371">
        <v>0</v>
      </c>
      <c r="H73" s="379">
        <v>0</v>
      </c>
      <c r="I73" s="372" t="e">
        <f t="shared" ref="I73:I136" si="8">H73/E73*100</f>
        <v>#DIV/0!</v>
      </c>
      <c r="J73" s="434" t="e">
        <f t="shared" ref="J73:J136" si="9">H73/F73*100</f>
        <v>#DIV/0!</v>
      </c>
    </row>
    <row r="74" spans="1:10" x14ac:dyDescent="0.25">
      <c r="A74" s="380">
        <v>323</v>
      </c>
      <c r="B74" s="381"/>
      <c r="C74" s="382"/>
      <c r="D74" s="369" t="s">
        <v>80</v>
      </c>
      <c r="E74" s="379">
        <f t="shared" si="5"/>
        <v>27660</v>
      </c>
      <c r="F74" s="379">
        <v>1460</v>
      </c>
      <c r="G74" s="371">
        <v>0</v>
      </c>
      <c r="H74" s="379">
        <v>1455.31</v>
      </c>
      <c r="I74" s="372">
        <f t="shared" si="8"/>
        <v>5.2614244396240055</v>
      </c>
      <c r="J74" s="434">
        <f t="shared" si="9"/>
        <v>99.67876712328767</v>
      </c>
    </row>
    <row r="75" spans="1:10" ht="36" x14ac:dyDescent="0.25">
      <c r="A75" s="373">
        <v>3232</v>
      </c>
      <c r="B75" s="374"/>
      <c r="C75" s="375"/>
      <c r="D75" s="369" t="s">
        <v>82</v>
      </c>
      <c r="E75" s="379">
        <v>27660</v>
      </c>
      <c r="F75" s="379">
        <v>1460</v>
      </c>
      <c r="G75" s="371">
        <v>0</v>
      </c>
      <c r="H75" s="379">
        <v>0</v>
      </c>
      <c r="I75" s="372">
        <f t="shared" si="8"/>
        <v>0</v>
      </c>
      <c r="J75" s="434">
        <f t="shared" si="9"/>
        <v>0</v>
      </c>
    </row>
    <row r="76" spans="1:10" ht="36" x14ac:dyDescent="0.25">
      <c r="A76" s="439" t="s">
        <v>238</v>
      </c>
      <c r="B76" s="440"/>
      <c r="C76" s="441"/>
      <c r="D76" s="347" t="s">
        <v>195</v>
      </c>
      <c r="E76" s="348">
        <f t="shared" ref="E76:E77" si="10">SUM(E77)</f>
        <v>6211.08</v>
      </c>
      <c r="F76" s="348">
        <v>15939</v>
      </c>
      <c r="G76" s="349">
        <v>0</v>
      </c>
      <c r="H76" s="348">
        <f t="shared" ref="H76" si="11">H77</f>
        <v>15923.380000000001</v>
      </c>
      <c r="I76" s="350">
        <f t="shared" si="8"/>
        <v>256.37055069327721</v>
      </c>
      <c r="J76" s="431">
        <f t="shared" si="9"/>
        <v>99.902001380262249</v>
      </c>
    </row>
    <row r="77" spans="1:10" ht="24" x14ac:dyDescent="0.25">
      <c r="A77" s="399" t="s">
        <v>178</v>
      </c>
      <c r="B77" s="400"/>
      <c r="C77" s="401"/>
      <c r="D77" s="361" t="s">
        <v>179</v>
      </c>
      <c r="E77" s="363">
        <f t="shared" si="10"/>
        <v>6211.08</v>
      </c>
      <c r="F77" s="363">
        <f>F78+F82</f>
        <v>15939</v>
      </c>
      <c r="G77" s="364">
        <v>0</v>
      </c>
      <c r="H77" s="363">
        <f>H81+H83</f>
        <v>15923.380000000001</v>
      </c>
      <c r="I77" s="365">
        <f t="shared" si="8"/>
        <v>256.37055069327721</v>
      </c>
      <c r="J77" s="433">
        <f t="shared" si="9"/>
        <v>99.902001380262249</v>
      </c>
    </row>
    <row r="78" spans="1:10" ht="36" x14ac:dyDescent="0.25">
      <c r="A78" s="373">
        <v>4</v>
      </c>
      <c r="B78" s="374"/>
      <c r="C78" s="375"/>
      <c r="D78" s="398" t="s">
        <v>110</v>
      </c>
      <c r="E78" s="379">
        <f>SUM(E79+E83)</f>
        <v>6211.08</v>
      </c>
      <c r="F78" s="379">
        <f>SUM(F79)</f>
        <v>6202</v>
      </c>
      <c r="G78" s="371">
        <v>0</v>
      </c>
      <c r="H78" s="379">
        <v>6187.13</v>
      </c>
      <c r="I78" s="372">
        <f t="shared" si="8"/>
        <v>99.614398784108403</v>
      </c>
      <c r="J78" s="434">
        <f t="shared" si="9"/>
        <v>99.760238632699128</v>
      </c>
    </row>
    <row r="79" spans="1:10" ht="36" x14ac:dyDescent="0.25">
      <c r="A79" s="380">
        <v>42</v>
      </c>
      <c r="B79" s="381"/>
      <c r="C79" s="382"/>
      <c r="D79" s="398" t="s">
        <v>111</v>
      </c>
      <c r="E79" s="379">
        <f>SUM(E80)</f>
        <v>0</v>
      </c>
      <c r="F79" s="379">
        <v>6202</v>
      </c>
      <c r="G79" s="371">
        <v>0</v>
      </c>
      <c r="H79" s="379">
        <v>6187.13</v>
      </c>
      <c r="I79" s="372" t="e">
        <f t="shared" si="8"/>
        <v>#DIV/0!</v>
      </c>
      <c r="J79" s="434">
        <f t="shared" si="9"/>
        <v>99.760238632699128</v>
      </c>
    </row>
    <row r="80" spans="1:10" ht="24" x14ac:dyDescent="0.25">
      <c r="A80" s="380">
        <v>422</v>
      </c>
      <c r="B80" s="381"/>
      <c r="C80" s="382"/>
      <c r="D80" s="398" t="s">
        <v>193</v>
      </c>
      <c r="E80" s="379">
        <f>SUM(E81+E82)</f>
        <v>0</v>
      </c>
      <c r="F80" s="379">
        <v>0</v>
      </c>
      <c r="G80" s="371">
        <v>0</v>
      </c>
      <c r="H80" s="379">
        <v>0</v>
      </c>
      <c r="I80" s="372" t="e">
        <f t="shared" si="8"/>
        <v>#DIV/0!</v>
      </c>
      <c r="J80" s="434" t="e">
        <f t="shared" si="9"/>
        <v>#DIV/0!</v>
      </c>
    </row>
    <row r="81" spans="1:10" ht="24" x14ac:dyDescent="0.25">
      <c r="A81" s="380">
        <v>4221</v>
      </c>
      <c r="B81" s="381"/>
      <c r="C81" s="382"/>
      <c r="D81" s="398" t="s">
        <v>113</v>
      </c>
      <c r="E81" s="379">
        <v>0</v>
      </c>
      <c r="F81" s="379">
        <v>6202</v>
      </c>
      <c r="G81" s="371">
        <v>0</v>
      </c>
      <c r="H81" s="379">
        <v>6187.13</v>
      </c>
      <c r="I81" s="372" t="e">
        <f t="shared" si="8"/>
        <v>#DIV/0!</v>
      </c>
      <c r="J81" s="434">
        <f t="shared" si="9"/>
        <v>99.760238632699128</v>
      </c>
    </row>
    <row r="82" spans="1:10" x14ac:dyDescent="0.25">
      <c r="A82" s="380">
        <v>4227</v>
      </c>
      <c r="B82" s="437"/>
      <c r="C82" s="438"/>
      <c r="D82" s="435" t="s">
        <v>239</v>
      </c>
      <c r="E82" s="379">
        <v>0</v>
      </c>
      <c r="F82" s="379">
        <v>9737</v>
      </c>
      <c r="G82" s="371">
        <v>0</v>
      </c>
      <c r="H82" s="379"/>
      <c r="I82" s="372" t="e">
        <f t="shared" si="8"/>
        <v>#DIV/0!</v>
      </c>
      <c r="J82" s="434">
        <f t="shared" si="9"/>
        <v>0</v>
      </c>
    </row>
    <row r="83" spans="1:10" ht="48" x14ac:dyDescent="0.25">
      <c r="A83" s="373">
        <v>45</v>
      </c>
      <c r="B83" s="374"/>
      <c r="C83" s="375"/>
      <c r="D83" s="398" t="s">
        <v>196</v>
      </c>
      <c r="E83" s="379">
        <f t="shared" ref="E83:E84" si="12">SUM(E84)</f>
        <v>6211.08</v>
      </c>
      <c r="F83" s="379">
        <v>9737</v>
      </c>
      <c r="G83" s="371">
        <v>0</v>
      </c>
      <c r="H83" s="379">
        <v>9736.25</v>
      </c>
      <c r="I83" s="372">
        <f t="shared" si="8"/>
        <v>156.75615190916878</v>
      </c>
      <c r="J83" s="434">
        <f t="shared" si="9"/>
        <v>99.992297422203961</v>
      </c>
    </row>
    <row r="84" spans="1:10" ht="36" x14ac:dyDescent="0.25">
      <c r="A84" s="373">
        <v>451</v>
      </c>
      <c r="B84" s="374"/>
      <c r="C84" s="375"/>
      <c r="D84" s="398" t="s">
        <v>122</v>
      </c>
      <c r="E84" s="379">
        <f t="shared" si="12"/>
        <v>6211.08</v>
      </c>
      <c r="F84" s="379">
        <v>9737</v>
      </c>
      <c r="G84" s="371">
        <v>0</v>
      </c>
      <c r="H84" s="379">
        <v>9736.25</v>
      </c>
      <c r="I84" s="372">
        <f t="shared" si="8"/>
        <v>156.75615190916878</v>
      </c>
      <c r="J84" s="434">
        <f t="shared" si="9"/>
        <v>99.992297422203961</v>
      </c>
    </row>
    <row r="85" spans="1:10" ht="36" x14ac:dyDescent="0.25">
      <c r="A85" s="380">
        <v>4511</v>
      </c>
      <c r="B85" s="381"/>
      <c r="C85" s="382"/>
      <c r="D85" s="398" t="s">
        <v>122</v>
      </c>
      <c r="E85" s="379">
        <v>6211.08</v>
      </c>
      <c r="F85" s="435">
        <v>9737</v>
      </c>
      <c r="G85" s="371">
        <v>0</v>
      </c>
      <c r="H85" s="379">
        <v>9736.25</v>
      </c>
      <c r="I85" s="372">
        <f t="shared" si="8"/>
        <v>156.75615190916878</v>
      </c>
      <c r="J85" s="434">
        <f t="shared" si="9"/>
        <v>99.992297422203961</v>
      </c>
    </row>
    <row r="86" spans="1:10" ht="36" x14ac:dyDescent="0.25">
      <c r="A86" s="442" t="s">
        <v>197</v>
      </c>
      <c r="B86" s="443"/>
      <c r="C86" s="444"/>
      <c r="D86" s="402" t="s">
        <v>198</v>
      </c>
      <c r="E86" s="403">
        <v>228804.28</v>
      </c>
      <c r="F86" s="403">
        <f>F87+F96+F138+F1+F196+F158</f>
        <v>182252</v>
      </c>
      <c r="G86" s="342">
        <v>0</v>
      </c>
      <c r="H86" s="403">
        <f>H87+H96+H138+H158+H196</f>
        <v>165621.48000000001</v>
      </c>
      <c r="I86" s="343">
        <f t="shared" si="8"/>
        <v>72.385656422161333</v>
      </c>
      <c r="J86" s="430">
        <f t="shared" si="9"/>
        <v>90.874986282729409</v>
      </c>
    </row>
    <row r="87" spans="1:10" ht="24" x14ac:dyDescent="0.25">
      <c r="A87" s="439" t="s">
        <v>199</v>
      </c>
      <c r="B87" s="440"/>
      <c r="C87" s="441"/>
      <c r="D87" s="445" t="s">
        <v>200</v>
      </c>
      <c r="E87" s="348">
        <f t="shared" ref="E87:E89" si="13">SUM(E88)</f>
        <v>4814.58</v>
      </c>
      <c r="F87" s="348">
        <v>4742</v>
      </c>
      <c r="G87" s="349">
        <v>0</v>
      </c>
      <c r="H87" s="348">
        <v>4741.25</v>
      </c>
      <c r="I87" s="350">
        <f t="shared" si="8"/>
        <v>98.476918028156149</v>
      </c>
      <c r="J87" s="431">
        <f t="shared" si="9"/>
        <v>99.98418388865457</v>
      </c>
    </row>
    <row r="88" spans="1:10" ht="24" x14ac:dyDescent="0.25">
      <c r="A88" s="399" t="s">
        <v>201</v>
      </c>
      <c r="B88" s="400"/>
      <c r="C88" s="401"/>
      <c r="D88" s="404" t="s">
        <v>202</v>
      </c>
      <c r="E88" s="363">
        <f t="shared" si="13"/>
        <v>4814.58</v>
      </c>
      <c r="F88" s="363">
        <v>4742</v>
      </c>
      <c r="G88" s="364">
        <v>0</v>
      </c>
      <c r="H88" s="363">
        <f t="shared" ref="H88" si="14">H90</f>
        <v>4741.25</v>
      </c>
      <c r="I88" s="365">
        <f t="shared" si="8"/>
        <v>98.476918028156149</v>
      </c>
      <c r="J88" s="433">
        <f t="shared" si="9"/>
        <v>99.98418388865457</v>
      </c>
    </row>
    <row r="89" spans="1:10" x14ac:dyDescent="0.25">
      <c r="A89" s="373">
        <v>3</v>
      </c>
      <c r="B89" s="374"/>
      <c r="C89" s="375"/>
      <c r="D89" s="398" t="s">
        <v>56</v>
      </c>
      <c r="E89" s="379">
        <f t="shared" si="13"/>
        <v>4814.58</v>
      </c>
      <c r="F89" s="379">
        <v>4742</v>
      </c>
      <c r="G89" s="371">
        <v>0</v>
      </c>
      <c r="H89" s="379">
        <f t="shared" ref="H89:H90" si="15">H90</f>
        <v>4741.25</v>
      </c>
      <c r="I89" s="372">
        <f t="shared" si="8"/>
        <v>98.476918028156149</v>
      </c>
      <c r="J89" s="434">
        <f t="shared" si="9"/>
        <v>99.98418388865457</v>
      </c>
    </row>
    <row r="90" spans="1:10" x14ac:dyDescent="0.25">
      <c r="A90" s="373">
        <v>32</v>
      </c>
      <c r="B90" s="374"/>
      <c r="C90" s="375"/>
      <c r="D90" s="398" t="s">
        <v>67</v>
      </c>
      <c r="E90" s="379">
        <f t="shared" ref="E90" si="16">SUM(E91+E94)</f>
        <v>4814.58</v>
      </c>
      <c r="F90" s="379">
        <v>4742</v>
      </c>
      <c r="G90" s="371">
        <v>0</v>
      </c>
      <c r="H90" s="379">
        <f t="shared" si="15"/>
        <v>4741.25</v>
      </c>
      <c r="I90" s="372">
        <f t="shared" si="8"/>
        <v>98.476918028156149</v>
      </c>
      <c r="J90" s="434">
        <f t="shared" si="9"/>
        <v>99.98418388865457</v>
      </c>
    </row>
    <row r="91" spans="1:10" x14ac:dyDescent="0.25">
      <c r="A91" s="405">
        <v>323</v>
      </c>
      <c r="B91" s="406"/>
      <c r="C91" s="407"/>
      <c r="D91" s="398" t="s">
        <v>80</v>
      </c>
      <c r="E91" s="391">
        <f>E92+E93</f>
        <v>4814.58</v>
      </c>
      <c r="F91" s="391">
        <v>4742</v>
      </c>
      <c r="G91" s="371">
        <v>0</v>
      </c>
      <c r="H91" s="391">
        <f>H92+H93</f>
        <v>4741.25</v>
      </c>
      <c r="I91" s="372">
        <f t="shared" si="8"/>
        <v>98.476918028156149</v>
      </c>
      <c r="J91" s="434">
        <f t="shared" si="9"/>
        <v>99.98418388865457</v>
      </c>
    </row>
    <row r="92" spans="1:10" ht="24" x14ac:dyDescent="0.25">
      <c r="A92" s="380">
        <v>3231</v>
      </c>
      <c r="B92" s="381"/>
      <c r="C92" s="382"/>
      <c r="D92" s="398" t="s">
        <v>186</v>
      </c>
      <c r="E92" s="379">
        <v>2397.5</v>
      </c>
      <c r="F92" s="379"/>
      <c r="G92" s="371">
        <v>0</v>
      </c>
      <c r="H92" s="379">
        <v>2211.25</v>
      </c>
      <c r="I92" s="372">
        <f t="shared" si="8"/>
        <v>92.231491136600624</v>
      </c>
      <c r="J92" s="434" t="e">
        <f t="shared" si="9"/>
        <v>#DIV/0!</v>
      </c>
    </row>
    <row r="93" spans="1:10" x14ac:dyDescent="0.25">
      <c r="A93" s="380">
        <v>3239</v>
      </c>
      <c r="B93" s="381"/>
      <c r="C93" s="382"/>
      <c r="D93" s="398" t="s">
        <v>89</v>
      </c>
      <c r="E93" s="379">
        <v>2417.08</v>
      </c>
      <c r="F93" s="379">
        <v>4742</v>
      </c>
      <c r="G93" s="371">
        <v>0</v>
      </c>
      <c r="H93" s="379">
        <v>2530</v>
      </c>
      <c r="I93" s="372">
        <f t="shared" si="8"/>
        <v>104.67175269333246</v>
      </c>
      <c r="J93" s="434">
        <f t="shared" si="9"/>
        <v>53.353015605229857</v>
      </c>
    </row>
    <row r="94" spans="1:10" ht="24" x14ac:dyDescent="0.25">
      <c r="A94" s="380">
        <v>329</v>
      </c>
      <c r="B94" s="381"/>
      <c r="C94" s="382"/>
      <c r="D94" s="398" t="s">
        <v>91</v>
      </c>
      <c r="E94" s="379">
        <v>0</v>
      </c>
      <c r="F94" s="379">
        <v>0</v>
      </c>
      <c r="G94" s="371">
        <v>0</v>
      </c>
      <c r="H94" s="379">
        <v>0</v>
      </c>
      <c r="I94" s="372" t="e">
        <f t="shared" si="8"/>
        <v>#DIV/0!</v>
      </c>
      <c r="J94" s="434" t="e">
        <f t="shared" si="9"/>
        <v>#DIV/0!</v>
      </c>
    </row>
    <row r="95" spans="1:10" ht="24" x14ac:dyDescent="0.25">
      <c r="A95" s="380">
        <v>3299</v>
      </c>
      <c r="B95" s="381"/>
      <c r="C95" s="382"/>
      <c r="D95" s="398" t="s">
        <v>91</v>
      </c>
      <c r="E95" s="379">
        <v>0</v>
      </c>
      <c r="F95" s="379">
        <v>0</v>
      </c>
      <c r="G95" s="371">
        <v>0</v>
      </c>
      <c r="H95" s="379">
        <v>0</v>
      </c>
      <c r="I95" s="372" t="e">
        <f t="shared" si="8"/>
        <v>#DIV/0!</v>
      </c>
      <c r="J95" s="434" t="e">
        <f t="shared" si="9"/>
        <v>#DIV/0!</v>
      </c>
    </row>
    <row r="96" spans="1:10" ht="24" x14ac:dyDescent="0.25">
      <c r="A96" s="439" t="s">
        <v>203</v>
      </c>
      <c r="B96" s="440"/>
      <c r="C96" s="441"/>
      <c r="D96" s="446" t="s">
        <v>204</v>
      </c>
      <c r="E96" s="348">
        <v>0</v>
      </c>
      <c r="F96" s="348">
        <f>F97+F103</f>
        <v>141000</v>
      </c>
      <c r="G96" s="349">
        <v>0</v>
      </c>
      <c r="H96" s="348">
        <f t="shared" ref="H96" si="17">H97+H103+H122</f>
        <v>140077.67000000001</v>
      </c>
      <c r="I96" s="350" t="e">
        <f t="shared" si="8"/>
        <v>#DIV/0!</v>
      </c>
      <c r="J96" s="431">
        <f t="shared" si="9"/>
        <v>99.345865248226957</v>
      </c>
    </row>
    <row r="97" spans="1:10" ht="24" x14ac:dyDescent="0.25">
      <c r="A97" s="399" t="s">
        <v>240</v>
      </c>
      <c r="B97" s="400"/>
      <c r="C97" s="401"/>
      <c r="D97" s="404" t="s">
        <v>202</v>
      </c>
      <c r="E97" s="363">
        <f t="shared" ref="E97:E98" si="18">SUM(E98)</f>
        <v>0</v>
      </c>
      <c r="F97" s="363">
        <v>1000</v>
      </c>
      <c r="G97" s="364">
        <v>0</v>
      </c>
      <c r="H97" s="363">
        <v>0</v>
      </c>
      <c r="I97" s="365" t="e">
        <f t="shared" si="8"/>
        <v>#DIV/0!</v>
      </c>
      <c r="J97" s="433">
        <f t="shared" si="9"/>
        <v>0</v>
      </c>
    </row>
    <row r="98" spans="1:10" x14ac:dyDescent="0.25">
      <c r="A98" s="376">
        <v>3</v>
      </c>
      <c r="B98" s="377"/>
      <c r="C98" s="378"/>
      <c r="D98" s="398" t="s">
        <v>56</v>
      </c>
      <c r="E98" s="379">
        <f t="shared" si="18"/>
        <v>0</v>
      </c>
      <c r="F98" s="379">
        <v>1000</v>
      </c>
      <c r="G98" s="371">
        <v>0</v>
      </c>
      <c r="H98" s="379">
        <v>0</v>
      </c>
      <c r="I98" s="372" t="e">
        <f t="shared" si="8"/>
        <v>#DIV/0!</v>
      </c>
      <c r="J98" s="434">
        <f t="shared" si="9"/>
        <v>0</v>
      </c>
    </row>
    <row r="99" spans="1:10" x14ac:dyDescent="0.25">
      <c r="A99" s="380">
        <v>32</v>
      </c>
      <c r="B99" s="381"/>
      <c r="C99" s="382"/>
      <c r="D99" s="398" t="s">
        <v>67</v>
      </c>
      <c r="E99" s="379">
        <f>SUM(E101)</f>
        <v>0</v>
      </c>
      <c r="F99" s="379">
        <v>1000</v>
      </c>
      <c r="G99" s="371">
        <v>0</v>
      </c>
      <c r="H99" s="379">
        <v>0</v>
      </c>
      <c r="I99" s="372" t="e">
        <f t="shared" si="8"/>
        <v>#DIV/0!</v>
      </c>
      <c r="J99" s="434">
        <f t="shared" si="9"/>
        <v>0</v>
      </c>
    </row>
    <row r="100" spans="1:10" x14ac:dyDescent="0.25">
      <c r="A100" s="392">
        <v>322</v>
      </c>
      <c r="B100" s="393"/>
      <c r="C100" s="394"/>
      <c r="D100" s="398" t="s">
        <v>67</v>
      </c>
      <c r="E100" s="379"/>
      <c r="F100" s="379">
        <v>1000</v>
      </c>
      <c r="G100" s="371">
        <v>0</v>
      </c>
      <c r="H100" s="379">
        <v>0</v>
      </c>
      <c r="I100" s="372" t="e">
        <f t="shared" si="8"/>
        <v>#DIV/0!</v>
      </c>
      <c r="J100" s="434">
        <f t="shared" si="9"/>
        <v>0</v>
      </c>
    </row>
    <row r="101" spans="1:10" x14ac:dyDescent="0.25">
      <c r="A101" s="392">
        <v>323</v>
      </c>
      <c r="B101" s="393"/>
      <c r="C101" s="394"/>
      <c r="D101" s="398" t="s">
        <v>80</v>
      </c>
      <c r="E101" s="379">
        <v>0</v>
      </c>
      <c r="F101" s="379">
        <v>0</v>
      </c>
      <c r="G101" s="371">
        <v>0</v>
      </c>
      <c r="H101" s="379">
        <v>0</v>
      </c>
      <c r="I101" s="372" t="e">
        <f t="shared" si="8"/>
        <v>#DIV/0!</v>
      </c>
      <c r="J101" s="434" t="e">
        <f t="shared" si="9"/>
        <v>#DIV/0!</v>
      </c>
    </row>
    <row r="102" spans="1:10" x14ac:dyDescent="0.25">
      <c r="A102" s="366">
        <v>3239</v>
      </c>
      <c r="B102" s="367"/>
      <c r="C102" s="368"/>
      <c r="D102" s="398" t="s">
        <v>89</v>
      </c>
      <c r="E102" s="379">
        <v>0</v>
      </c>
      <c r="F102" s="379">
        <v>0</v>
      </c>
      <c r="G102" s="371">
        <v>0</v>
      </c>
      <c r="H102" s="379">
        <v>0</v>
      </c>
      <c r="I102" s="372" t="e">
        <f t="shared" si="8"/>
        <v>#DIV/0!</v>
      </c>
      <c r="J102" s="434" t="e">
        <f t="shared" si="9"/>
        <v>#DIV/0!</v>
      </c>
    </row>
    <row r="103" spans="1:10" ht="34.5" customHeight="1" x14ac:dyDescent="0.25">
      <c r="A103" s="399" t="s">
        <v>253</v>
      </c>
      <c r="B103" s="400"/>
      <c r="C103" s="401"/>
      <c r="D103" s="447">
        <f>E104+E120</f>
        <v>98660.47</v>
      </c>
      <c r="E103" s="448"/>
      <c r="F103" s="363">
        <f>F104+F118</f>
        <v>140000</v>
      </c>
      <c r="G103" s="364">
        <v>0</v>
      </c>
      <c r="H103" s="362">
        <f>H104+H118</f>
        <v>140077.67000000001</v>
      </c>
      <c r="I103" s="365" t="e">
        <f t="shared" si="8"/>
        <v>#DIV/0!</v>
      </c>
      <c r="J103" s="433">
        <f t="shared" si="9"/>
        <v>100.05547857142858</v>
      </c>
    </row>
    <row r="104" spans="1:10" x14ac:dyDescent="0.25">
      <c r="A104" s="392">
        <v>3</v>
      </c>
      <c r="B104" s="393"/>
      <c r="C104" s="394"/>
      <c r="D104" s="398" t="s">
        <v>56</v>
      </c>
      <c r="E104" s="379">
        <f>E105+E117</f>
        <v>95753.25</v>
      </c>
      <c r="F104" s="379">
        <f>F105+F117</f>
        <v>138500</v>
      </c>
      <c r="G104" s="371">
        <v>0</v>
      </c>
      <c r="H104" s="379">
        <f>H105+H117</f>
        <v>140077.67000000001</v>
      </c>
      <c r="I104" s="372">
        <f t="shared" si="8"/>
        <v>146.29025124473583</v>
      </c>
      <c r="J104" s="434">
        <f t="shared" si="9"/>
        <v>101.13911191335741</v>
      </c>
    </row>
    <row r="105" spans="1:10" x14ac:dyDescent="0.25">
      <c r="A105" s="392">
        <v>32</v>
      </c>
      <c r="B105" s="393"/>
      <c r="C105" s="394"/>
      <c r="D105" s="398" t="s">
        <v>67</v>
      </c>
      <c r="E105" s="379">
        <f>E106+E108+E110+E113+E115+E117</f>
        <v>95273.94</v>
      </c>
      <c r="F105" s="379">
        <f>F106+F108+F110+F113+F115</f>
        <v>138500</v>
      </c>
      <c r="G105" s="371">
        <v>0</v>
      </c>
      <c r="H105" s="379">
        <f>H106+H110+H113+H115</f>
        <v>140077.67000000001</v>
      </c>
      <c r="I105" s="372">
        <f t="shared" si="8"/>
        <v>147.02621724261638</v>
      </c>
      <c r="J105" s="434">
        <f t="shared" si="9"/>
        <v>101.13911191335741</v>
      </c>
    </row>
    <row r="106" spans="1:10" ht="24" x14ac:dyDescent="0.25">
      <c r="A106" s="392">
        <v>321</v>
      </c>
      <c r="B106" s="393"/>
      <c r="C106" s="394"/>
      <c r="D106" s="398" t="s">
        <v>68</v>
      </c>
      <c r="E106" s="435">
        <v>32397</v>
      </c>
      <c r="F106" s="379">
        <v>100000</v>
      </c>
      <c r="G106" s="371">
        <v>0</v>
      </c>
      <c r="H106" s="379">
        <v>88062.71</v>
      </c>
      <c r="I106" s="372">
        <f t="shared" si="8"/>
        <v>271.82365651140537</v>
      </c>
      <c r="J106" s="434">
        <f t="shared" si="9"/>
        <v>88.06271000000001</v>
      </c>
    </row>
    <row r="107" spans="1:10" ht="24" x14ac:dyDescent="0.25">
      <c r="A107" s="392">
        <v>3213</v>
      </c>
      <c r="B107" s="393"/>
      <c r="C107" s="394"/>
      <c r="D107" s="398" t="s">
        <v>241</v>
      </c>
      <c r="E107" s="379">
        <v>32397.16</v>
      </c>
      <c r="F107" s="379">
        <v>100000</v>
      </c>
      <c r="G107" s="371">
        <v>0</v>
      </c>
      <c r="H107" s="379">
        <v>88062.71</v>
      </c>
      <c r="I107" s="372">
        <f t="shared" si="8"/>
        <v>271.82231405468877</v>
      </c>
      <c r="J107" s="434">
        <f t="shared" si="9"/>
        <v>88.06271000000001</v>
      </c>
    </row>
    <row r="108" spans="1:10" ht="24" x14ac:dyDescent="0.25">
      <c r="A108" s="392">
        <v>322</v>
      </c>
      <c r="B108" s="393"/>
      <c r="C108" s="394"/>
      <c r="D108" s="398" t="s">
        <v>73</v>
      </c>
      <c r="E108" s="379">
        <v>192.81</v>
      </c>
      <c r="F108" s="379">
        <v>500</v>
      </c>
      <c r="G108" s="371">
        <v>0</v>
      </c>
      <c r="H108" s="379">
        <v>0</v>
      </c>
      <c r="I108" s="372">
        <f t="shared" si="8"/>
        <v>0</v>
      </c>
      <c r="J108" s="434">
        <f t="shared" si="9"/>
        <v>0</v>
      </c>
    </row>
    <row r="109" spans="1:10" ht="36" x14ac:dyDescent="0.25">
      <c r="A109" s="408">
        <v>3221</v>
      </c>
      <c r="B109" s="408"/>
      <c r="C109" s="408"/>
      <c r="D109" s="369" t="s">
        <v>184</v>
      </c>
      <c r="E109" s="379">
        <v>193</v>
      </c>
      <c r="F109" s="379">
        <v>7000</v>
      </c>
      <c r="G109" s="371">
        <v>0</v>
      </c>
      <c r="H109" s="379">
        <v>0</v>
      </c>
      <c r="I109" s="372">
        <f t="shared" si="8"/>
        <v>0</v>
      </c>
      <c r="J109" s="434">
        <f t="shared" si="9"/>
        <v>0</v>
      </c>
    </row>
    <row r="110" spans="1:10" x14ac:dyDescent="0.25">
      <c r="A110" s="408">
        <v>323</v>
      </c>
      <c r="B110" s="408"/>
      <c r="C110" s="408"/>
      <c r="D110" s="398" t="s">
        <v>80</v>
      </c>
      <c r="E110" s="379">
        <v>27071.919999999998</v>
      </c>
      <c r="F110" s="379">
        <v>0</v>
      </c>
      <c r="G110" s="371">
        <v>0</v>
      </c>
      <c r="H110" s="379">
        <f>H111+H112</f>
        <v>21869.18</v>
      </c>
      <c r="I110" s="372">
        <f t="shared" si="8"/>
        <v>80.781784225130693</v>
      </c>
      <c r="J110" s="434" t="e">
        <f t="shared" si="9"/>
        <v>#DIV/0!</v>
      </c>
    </row>
    <row r="111" spans="1:10" ht="24" x14ac:dyDescent="0.25">
      <c r="A111" s="366">
        <v>3231</v>
      </c>
      <c r="B111" s="367"/>
      <c r="C111" s="368"/>
      <c r="D111" s="398" t="s">
        <v>186</v>
      </c>
      <c r="E111" s="379">
        <v>0</v>
      </c>
      <c r="F111" s="379">
        <v>0</v>
      </c>
      <c r="G111" s="371">
        <v>0</v>
      </c>
      <c r="H111" s="379">
        <v>10774.66</v>
      </c>
      <c r="I111" s="372" t="e">
        <f t="shared" si="8"/>
        <v>#DIV/0!</v>
      </c>
      <c r="J111" s="434" t="e">
        <f t="shared" si="9"/>
        <v>#DIV/0!</v>
      </c>
    </row>
    <row r="112" spans="1:10" ht="24" x14ac:dyDescent="0.25">
      <c r="A112" s="392">
        <v>3237</v>
      </c>
      <c r="B112" s="393"/>
      <c r="C112" s="394"/>
      <c r="D112" s="398" t="s">
        <v>189</v>
      </c>
      <c r="E112" s="379">
        <v>0</v>
      </c>
      <c r="F112" s="379">
        <v>0</v>
      </c>
      <c r="G112" s="371">
        <v>0</v>
      </c>
      <c r="H112" s="379">
        <v>11094.52</v>
      </c>
      <c r="I112" s="372" t="e">
        <f t="shared" si="8"/>
        <v>#DIV/0!</v>
      </c>
      <c r="J112" s="434" t="e">
        <f t="shared" si="9"/>
        <v>#DIV/0!</v>
      </c>
    </row>
    <row r="113" spans="1:10" ht="36" x14ac:dyDescent="0.25">
      <c r="A113" s="392">
        <v>324</v>
      </c>
      <c r="B113" s="393"/>
      <c r="C113" s="394"/>
      <c r="D113" s="398" t="s">
        <v>90</v>
      </c>
      <c r="E113" s="379">
        <v>35132.9</v>
      </c>
      <c r="F113" s="379">
        <v>23000</v>
      </c>
      <c r="G113" s="371">
        <v>0</v>
      </c>
      <c r="H113" s="379">
        <v>15352.5</v>
      </c>
      <c r="I113" s="372">
        <f t="shared" si="8"/>
        <v>43.698356810852509</v>
      </c>
      <c r="J113" s="434">
        <f t="shared" si="9"/>
        <v>66.75</v>
      </c>
    </row>
    <row r="114" spans="1:10" ht="36" x14ac:dyDescent="0.25">
      <c r="A114" s="392">
        <v>3241</v>
      </c>
      <c r="B114" s="393"/>
      <c r="C114" s="394"/>
      <c r="D114" s="398" t="s">
        <v>90</v>
      </c>
      <c r="E114" s="379">
        <v>35133</v>
      </c>
      <c r="F114" s="379">
        <v>23000</v>
      </c>
      <c r="G114" s="371">
        <v>0</v>
      </c>
      <c r="H114" s="379">
        <v>15352.5</v>
      </c>
      <c r="I114" s="372">
        <f t="shared" si="8"/>
        <v>43.698232431047735</v>
      </c>
      <c r="J114" s="434">
        <f t="shared" si="9"/>
        <v>66.75</v>
      </c>
    </row>
    <row r="115" spans="1:10" ht="24" x14ac:dyDescent="0.25">
      <c r="A115" s="392">
        <v>329</v>
      </c>
      <c r="B115" s="393"/>
      <c r="C115" s="394"/>
      <c r="D115" s="398" t="s">
        <v>91</v>
      </c>
      <c r="E115" s="379">
        <v>0</v>
      </c>
      <c r="F115" s="379">
        <v>15000</v>
      </c>
      <c r="G115" s="371">
        <v>0</v>
      </c>
      <c r="H115" s="379">
        <v>14793.28</v>
      </c>
      <c r="I115" s="372" t="e">
        <f t="shared" si="8"/>
        <v>#DIV/0!</v>
      </c>
      <c r="J115" s="434">
        <f t="shared" si="9"/>
        <v>98.621866666666662</v>
      </c>
    </row>
    <row r="116" spans="1:10" ht="24" x14ac:dyDescent="0.25">
      <c r="A116" s="392">
        <v>3299</v>
      </c>
      <c r="B116" s="393"/>
      <c r="C116" s="394"/>
      <c r="D116" s="398" t="s">
        <v>91</v>
      </c>
      <c r="E116" s="379">
        <v>1461.63</v>
      </c>
      <c r="F116" s="379">
        <v>15000</v>
      </c>
      <c r="G116" s="371">
        <v>0</v>
      </c>
      <c r="H116" s="379">
        <v>14793.28</v>
      </c>
      <c r="I116" s="372">
        <f t="shared" si="8"/>
        <v>1012.1083995265559</v>
      </c>
      <c r="J116" s="434">
        <f t="shared" si="9"/>
        <v>98.621866666666662</v>
      </c>
    </row>
    <row r="117" spans="1:10" ht="24" x14ac:dyDescent="0.25">
      <c r="A117" s="392">
        <v>36</v>
      </c>
      <c r="B117" s="393"/>
      <c r="C117" s="394"/>
      <c r="D117" s="398" t="s">
        <v>242</v>
      </c>
      <c r="E117" s="379">
        <v>479.31</v>
      </c>
      <c r="F117" s="379">
        <v>0</v>
      </c>
      <c r="G117" s="371">
        <v>0</v>
      </c>
      <c r="H117" s="379">
        <v>0</v>
      </c>
      <c r="I117" s="372">
        <f t="shared" si="8"/>
        <v>0</v>
      </c>
      <c r="J117" s="434" t="e">
        <f t="shared" si="9"/>
        <v>#DIV/0!</v>
      </c>
    </row>
    <row r="118" spans="1:10" ht="36" x14ac:dyDescent="0.25">
      <c r="A118" s="392">
        <v>4</v>
      </c>
      <c r="B118" s="393"/>
      <c r="C118" s="394"/>
      <c r="D118" s="398" t="s">
        <v>110</v>
      </c>
      <c r="E118" s="379">
        <v>0</v>
      </c>
      <c r="F118" s="379">
        <v>1500</v>
      </c>
      <c r="G118" s="371">
        <v>0</v>
      </c>
      <c r="H118" s="379">
        <v>0</v>
      </c>
      <c r="I118" s="372" t="e">
        <f t="shared" si="8"/>
        <v>#DIV/0!</v>
      </c>
      <c r="J118" s="434">
        <f t="shared" si="9"/>
        <v>0</v>
      </c>
    </row>
    <row r="119" spans="1:10" ht="36" x14ac:dyDescent="0.25">
      <c r="A119" s="392">
        <v>42</v>
      </c>
      <c r="B119" s="393"/>
      <c r="C119" s="394"/>
      <c r="D119" s="398" t="s">
        <v>111</v>
      </c>
      <c r="E119" s="379">
        <v>0</v>
      </c>
      <c r="F119" s="379">
        <v>0</v>
      </c>
      <c r="G119" s="371">
        <v>0</v>
      </c>
      <c r="H119" s="379">
        <v>0</v>
      </c>
      <c r="I119" s="372" t="e">
        <f t="shared" si="8"/>
        <v>#DIV/0!</v>
      </c>
      <c r="J119" s="434" t="e">
        <f t="shared" si="9"/>
        <v>#DIV/0!</v>
      </c>
    </row>
    <row r="120" spans="1:10" ht="24" x14ac:dyDescent="0.25">
      <c r="A120" s="392">
        <v>422</v>
      </c>
      <c r="B120" s="393"/>
      <c r="C120" s="394"/>
      <c r="D120" s="398" t="s">
        <v>193</v>
      </c>
      <c r="E120" s="379">
        <v>2907.22</v>
      </c>
      <c r="F120" s="379">
        <v>1500</v>
      </c>
      <c r="G120" s="371">
        <v>0</v>
      </c>
      <c r="H120" s="379">
        <v>0</v>
      </c>
      <c r="I120" s="372">
        <f t="shared" si="8"/>
        <v>0</v>
      </c>
      <c r="J120" s="434">
        <f t="shared" si="9"/>
        <v>0</v>
      </c>
    </row>
    <row r="121" spans="1:10" x14ac:dyDescent="0.25">
      <c r="A121" s="392">
        <v>4227</v>
      </c>
      <c r="B121" s="393"/>
      <c r="C121" s="394"/>
      <c r="D121" s="449" t="s">
        <v>239</v>
      </c>
      <c r="E121" s="379"/>
      <c r="F121" s="379">
        <v>0</v>
      </c>
      <c r="G121" s="371">
        <v>0</v>
      </c>
      <c r="H121" s="379">
        <v>0</v>
      </c>
      <c r="I121" s="372" t="e">
        <f t="shared" si="8"/>
        <v>#DIV/0!</v>
      </c>
      <c r="J121" s="434" t="e">
        <f t="shared" si="9"/>
        <v>#DIV/0!</v>
      </c>
    </row>
    <row r="122" spans="1:10" ht="36" x14ac:dyDescent="0.25">
      <c r="A122" s="399" t="s">
        <v>217</v>
      </c>
      <c r="B122" s="400"/>
      <c r="C122" s="401"/>
      <c r="D122" s="404" t="s">
        <v>243</v>
      </c>
      <c r="E122" s="363">
        <f>SUM(E123+E134)</f>
        <v>72207.819999999992</v>
      </c>
      <c r="F122" s="363">
        <v>0</v>
      </c>
      <c r="G122" s="364">
        <v>0</v>
      </c>
      <c r="H122" s="363">
        <v>0</v>
      </c>
      <c r="I122" s="365">
        <f t="shared" si="8"/>
        <v>0</v>
      </c>
      <c r="J122" s="433" t="e">
        <f t="shared" si="9"/>
        <v>#DIV/0!</v>
      </c>
    </row>
    <row r="123" spans="1:10" x14ac:dyDescent="0.25">
      <c r="A123" s="392">
        <v>3</v>
      </c>
      <c r="B123" s="393"/>
      <c r="C123" s="394"/>
      <c r="D123" s="398" t="s">
        <v>56</v>
      </c>
      <c r="E123" s="379">
        <f>E126+E129+E131+E132</f>
        <v>72207.819999999992</v>
      </c>
      <c r="F123" s="379">
        <v>0</v>
      </c>
      <c r="G123" s="371">
        <v>0</v>
      </c>
      <c r="H123" s="379">
        <v>0</v>
      </c>
      <c r="I123" s="372">
        <f t="shared" si="8"/>
        <v>0</v>
      </c>
      <c r="J123" s="434" t="e">
        <f t="shared" si="9"/>
        <v>#DIV/0!</v>
      </c>
    </row>
    <row r="124" spans="1:10" x14ac:dyDescent="0.25">
      <c r="A124" s="392">
        <v>32</v>
      </c>
      <c r="B124" s="393"/>
      <c r="C124" s="394"/>
      <c r="D124" s="398" t="s">
        <v>67</v>
      </c>
      <c r="E124" s="379">
        <f>E125+E129+E131+E132</f>
        <v>72207.819999999992</v>
      </c>
      <c r="F124" s="379">
        <v>0</v>
      </c>
      <c r="G124" s="371">
        <v>0</v>
      </c>
      <c r="H124" s="379">
        <v>0</v>
      </c>
      <c r="I124" s="372">
        <f t="shared" si="8"/>
        <v>0</v>
      </c>
      <c r="J124" s="434" t="e">
        <f t="shared" si="9"/>
        <v>#DIV/0!</v>
      </c>
    </row>
    <row r="125" spans="1:10" ht="24" x14ac:dyDescent="0.25">
      <c r="A125" s="392">
        <v>321</v>
      </c>
      <c r="B125" s="393"/>
      <c r="C125" s="394"/>
      <c r="D125" s="398" t="s">
        <v>68</v>
      </c>
      <c r="E125" s="379">
        <v>16564</v>
      </c>
      <c r="F125" s="379">
        <v>0</v>
      </c>
      <c r="G125" s="371">
        <v>0</v>
      </c>
      <c r="H125" s="379">
        <v>0</v>
      </c>
      <c r="I125" s="372">
        <f t="shared" si="8"/>
        <v>0</v>
      </c>
      <c r="J125" s="434" t="e">
        <f t="shared" si="9"/>
        <v>#DIV/0!</v>
      </c>
    </row>
    <row r="126" spans="1:10" ht="24" x14ac:dyDescent="0.25">
      <c r="A126" s="392">
        <v>3213</v>
      </c>
      <c r="B126" s="393"/>
      <c r="C126" s="394"/>
      <c r="D126" s="398" t="s">
        <v>241</v>
      </c>
      <c r="E126" s="379">
        <v>16564</v>
      </c>
      <c r="F126" s="379">
        <v>0</v>
      </c>
      <c r="G126" s="371">
        <v>0</v>
      </c>
      <c r="H126" s="379">
        <v>0</v>
      </c>
      <c r="I126" s="372">
        <f t="shared" si="8"/>
        <v>0</v>
      </c>
      <c r="J126" s="434" t="e">
        <f t="shared" si="9"/>
        <v>#DIV/0!</v>
      </c>
    </row>
    <row r="127" spans="1:10" ht="24" x14ac:dyDescent="0.25">
      <c r="A127" s="392">
        <v>322</v>
      </c>
      <c r="B127" s="393"/>
      <c r="C127" s="394"/>
      <c r="D127" s="398" t="s">
        <v>73</v>
      </c>
      <c r="E127" s="379">
        <v>0</v>
      </c>
      <c r="F127" s="379">
        <v>0</v>
      </c>
      <c r="G127" s="371">
        <v>0</v>
      </c>
      <c r="H127" s="379">
        <v>0</v>
      </c>
      <c r="I127" s="372" t="e">
        <f t="shared" si="8"/>
        <v>#DIV/0!</v>
      </c>
      <c r="J127" s="434" t="e">
        <f t="shared" si="9"/>
        <v>#DIV/0!</v>
      </c>
    </row>
    <row r="128" spans="1:10" ht="36" x14ac:dyDescent="0.25">
      <c r="A128" s="366">
        <v>3221</v>
      </c>
      <c r="B128" s="367"/>
      <c r="C128" s="368"/>
      <c r="D128" s="369" t="s">
        <v>184</v>
      </c>
      <c r="E128" s="379">
        <v>0</v>
      </c>
      <c r="F128" s="379">
        <v>0</v>
      </c>
      <c r="G128" s="371">
        <v>0</v>
      </c>
      <c r="H128" s="379">
        <v>0</v>
      </c>
      <c r="I128" s="372" t="e">
        <f t="shared" si="8"/>
        <v>#DIV/0!</v>
      </c>
      <c r="J128" s="434" t="e">
        <f t="shared" si="9"/>
        <v>#DIV/0!</v>
      </c>
    </row>
    <row r="129" spans="1:10" x14ac:dyDescent="0.25">
      <c r="A129" s="408">
        <v>323</v>
      </c>
      <c r="B129" s="408"/>
      <c r="C129" s="408"/>
      <c r="D129" s="398" t="s">
        <v>80</v>
      </c>
      <c r="E129" s="379">
        <v>28309.62</v>
      </c>
      <c r="F129" s="379">
        <v>0</v>
      </c>
      <c r="G129" s="371">
        <v>0</v>
      </c>
      <c r="H129" s="379">
        <v>0</v>
      </c>
      <c r="I129" s="372">
        <f t="shared" si="8"/>
        <v>0</v>
      </c>
      <c r="J129" s="434" t="e">
        <f t="shared" si="9"/>
        <v>#DIV/0!</v>
      </c>
    </row>
    <row r="130" spans="1:10" x14ac:dyDescent="0.25">
      <c r="A130" s="366">
        <v>3239</v>
      </c>
      <c r="B130" s="367"/>
      <c r="C130" s="368"/>
      <c r="D130" s="398" t="s">
        <v>89</v>
      </c>
      <c r="E130" s="379"/>
      <c r="F130" s="379">
        <v>0</v>
      </c>
      <c r="G130" s="371">
        <v>0</v>
      </c>
      <c r="H130" s="379">
        <v>0</v>
      </c>
      <c r="I130" s="372" t="e">
        <f t="shared" si="8"/>
        <v>#DIV/0!</v>
      </c>
      <c r="J130" s="434" t="e">
        <f t="shared" si="9"/>
        <v>#DIV/0!</v>
      </c>
    </row>
    <row r="131" spans="1:10" ht="36" x14ac:dyDescent="0.25">
      <c r="A131" s="409">
        <v>324</v>
      </c>
      <c r="B131" s="410"/>
      <c r="C131" s="411"/>
      <c r="D131" s="398" t="s">
        <v>90</v>
      </c>
      <c r="E131" s="379">
        <v>26875</v>
      </c>
      <c r="F131" s="379">
        <v>0</v>
      </c>
      <c r="G131" s="371">
        <v>0</v>
      </c>
      <c r="H131" s="379">
        <v>0</v>
      </c>
      <c r="I131" s="372">
        <f t="shared" si="8"/>
        <v>0</v>
      </c>
      <c r="J131" s="434" t="e">
        <f t="shared" si="9"/>
        <v>#DIV/0!</v>
      </c>
    </row>
    <row r="132" spans="1:10" ht="24" x14ac:dyDescent="0.25">
      <c r="A132" s="392">
        <v>329</v>
      </c>
      <c r="B132" s="393"/>
      <c r="C132" s="394"/>
      <c r="D132" s="398" t="s">
        <v>91</v>
      </c>
      <c r="E132" s="379">
        <v>459.2</v>
      </c>
      <c r="F132" s="379">
        <v>0</v>
      </c>
      <c r="G132" s="371">
        <v>0</v>
      </c>
      <c r="H132" s="379">
        <v>0</v>
      </c>
      <c r="I132" s="372">
        <f t="shared" si="8"/>
        <v>0</v>
      </c>
      <c r="J132" s="434" t="e">
        <f t="shared" si="9"/>
        <v>#DIV/0!</v>
      </c>
    </row>
    <row r="133" spans="1:10" ht="24" x14ac:dyDescent="0.25">
      <c r="A133" s="392">
        <v>3299</v>
      </c>
      <c r="B133" s="393"/>
      <c r="C133" s="394"/>
      <c r="D133" s="398" t="s">
        <v>91</v>
      </c>
      <c r="E133" s="379">
        <v>0</v>
      </c>
      <c r="F133" s="379">
        <v>0</v>
      </c>
      <c r="G133" s="371">
        <v>0</v>
      </c>
      <c r="H133" s="379">
        <v>0</v>
      </c>
      <c r="I133" s="372" t="e">
        <f t="shared" si="8"/>
        <v>#DIV/0!</v>
      </c>
      <c r="J133" s="434" t="e">
        <f t="shared" si="9"/>
        <v>#DIV/0!</v>
      </c>
    </row>
    <row r="134" spans="1:10" ht="36" x14ac:dyDescent="0.25">
      <c r="A134" s="392">
        <v>4</v>
      </c>
      <c r="B134" s="393"/>
      <c r="C134" s="394"/>
      <c r="D134" s="398" t="s">
        <v>110</v>
      </c>
      <c r="E134" s="379">
        <v>0</v>
      </c>
      <c r="F134" s="379">
        <v>0</v>
      </c>
      <c r="G134" s="371">
        <v>0</v>
      </c>
      <c r="H134" s="379">
        <v>0</v>
      </c>
      <c r="I134" s="372" t="e">
        <f t="shared" si="8"/>
        <v>#DIV/0!</v>
      </c>
      <c r="J134" s="434" t="e">
        <f t="shared" si="9"/>
        <v>#DIV/0!</v>
      </c>
    </row>
    <row r="135" spans="1:10" ht="36" x14ac:dyDescent="0.25">
      <c r="A135" s="392">
        <v>42</v>
      </c>
      <c r="B135" s="393"/>
      <c r="C135" s="394"/>
      <c r="D135" s="398" t="s">
        <v>111</v>
      </c>
      <c r="E135" s="379">
        <v>0</v>
      </c>
      <c r="F135" s="379">
        <v>0</v>
      </c>
      <c r="G135" s="371">
        <v>0</v>
      </c>
      <c r="H135" s="379">
        <v>0</v>
      </c>
      <c r="I135" s="372" t="e">
        <f t="shared" si="8"/>
        <v>#DIV/0!</v>
      </c>
      <c r="J135" s="434" t="e">
        <f t="shared" si="9"/>
        <v>#DIV/0!</v>
      </c>
    </row>
    <row r="136" spans="1:10" ht="24" x14ac:dyDescent="0.25">
      <c r="A136" s="392">
        <v>422</v>
      </c>
      <c r="B136" s="393"/>
      <c r="C136" s="394"/>
      <c r="D136" s="398" t="s">
        <v>193</v>
      </c>
      <c r="E136" s="379">
        <v>0</v>
      </c>
      <c r="F136" s="379">
        <v>0</v>
      </c>
      <c r="G136" s="371">
        <v>0</v>
      </c>
      <c r="H136" s="379">
        <v>0</v>
      </c>
      <c r="I136" s="372" t="e">
        <f t="shared" si="8"/>
        <v>#DIV/0!</v>
      </c>
      <c r="J136" s="434" t="e">
        <f t="shared" si="9"/>
        <v>#DIV/0!</v>
      </c>
    </row>
    <row r="137" spans="1:10" x14ac:dyDescent="0.25">
      <c r="A137" s="392">
        <v>4227</v>
      </c>
      <c r="B137" s="393"/>
      <c r="C137" s="394"/>
      <c r="D137" s="449" t="s">
        <v>239</v>
      </c>
      <c r="E137" s="379">
        <v>0</v>
      </c>
      <c r="F137" s="379">
        <v>0</v>
      </c>
      <c r="G137" s="371">
        <v>0</v>
      </c>
      <c r="H137" s="379">
        <v>0</v>
      </c>
      <c r="I137" s="372" t="e">
        <f t="shared" ref="I137:I208" si="19">H137/E137*100</f>
        <v>#DIV/0!</v>
      </c>
      <c r="J137" s="434" t="e">
        <f t="shared" ref="J137:J194" si="20">H137/F137*100</f>
        <v>#DIV/0!</v>
      </c>
    </row>
    <row r="138" spans="1:10" ht="36" x14ac:dyDescent="0.25">
      <c r="A138" s="439" t="s">
        <v>205</v>
      </c>
      <c r="B138" s="440"/>
      <c r="C138" s="441"/>
      <c r="D138" s="446" t="s">
        <v>206</v>
      </c>
      <c r="E138" s="348">
        <f>SUM(E139)</f>
        <v>17268.309999999998</v>
      </c>
      <c r="F138" s="348">
        <v>23131</v>
      </c>
      <c r="G138" s="349">
        <v>0</v>
      </c>
      <c r="H138" s="348">
        <f t="shared" ref="H138" si="21">H139+H149</f>
        <v>4700.3999999999996</v>
      </c>
      <c r="I138" s="350">
        <f t="shared" si="19"/>
        <v>27.219803211779265</v>
      </c>
      <c r="J138" s="431">
        <f t="shared" si="20"/>
        <v>20.320781635035232</v>
      </c>
    </row>
    <row r="139" spans="1:10" ht="24" x14ac:dyDescent="0.25">
      <c r="A139" s="399" t="s">
        <v>207</v>
      </c>
      <c r="B139" s="400"/>
      <c r="C139" s="401"/>
      <c r="D139" s="404" t="s">
        <v>208</v>
      </c>
      <c r="E139" s="363">
        <f>SUM(E140)</f>
        <v>17268.309999999998</v>
      </c>
      <c r="F139" s="363">
        <f>F140+F149</f>
        <v>23131</v>
      </c>
      <c r="G139" s="364">
        <v>0</v>
      </c>
      <c r="H139" s="363">
        <v>3</v>
      </c>
      <c r="I139" s="365">
        <f t="shared" si="19"/>
        <v>1.7372863933992386E-2</v>
      </c>
      <c r="J139" s="433">
        <f t="shared" si="20"/>
        <v>1.2969607885521595E-2</v>
      </c>
    </row>
    <row r="140" spans="1:10" x14ac:dyDescent="0.25">
      <c r="A140" s="409">
        <v>3</v>
      </c>
      <c r="B140" s="410"/>
      <c r="C140" s="411"/>
      <c r="D140" s="398" t="s">
        <v>56</v>
      </c>
      <c r="E140" s="379">
        <f>E141+E143+E147</f>
        <v>17268.309999999998</v>
      </c>
      <c r="F140" s="379">
        <v>9003</v>
      </c>
      <c r="G140" s="371">
        <v>0</v>
      </c>
      <c r="H140" s="379">
        <v>0</v>
      </c>
      <c r="I140" s="372">
        <f t="shared" si="19"/>
        <v>0</v>
      </c>
      <c r="J140" s="434">
        <f t="shared" si="20"/>
        <v>0</v>
      </c>
    </row>
    <row r="141" spans="1:10" ht="24" x14ac:dyDescent="0.25">
      <c r="A141" s="409">
        <v>322</v>
      </c>
      <c r="B141" s="410"/>
      <c r="C141" s="411"/>
      <c r="D141" s="398" t="s">
        <v>73</v>
      </c>
      <c r="E141" s="379">
        <v>14838.38</v>
      </c>
      <c r="F141" s="379">
        <v>4000</v>
      </c>
      <c r="G141" s="371">
        <v>0</v>
      </c>
      <c r="H141" s="379">
        <v>0</v>
      </c>
      <c r="I141" s="372">
        <f t="shared" si="19"/>
        <v>0</v>
      </c>
      <c r="J141" s="434">
        <f t="shared" si="20"/>
        <v>0</v>
      </c>
    </row>
    <row r="142" spans="1:10" ht="36" x14ac:dyDescent="0.25">
      <c r="A142" s="408">
        <v>3221</v>
      </c>
      <c r="B142" s="408"/>
      <c r="C142" s="408"/>
      <c r="D142" s="369" t="s">
        <v>184</v>
      </c>
      <c r="E142" s="379"/>
      <c r="F142" s="379">
        <v>4000</v>
      </c>
      <c r="G142" s="371">
        <v>0</v>
      </c>
      <c r="H142" s="379">
        <v>0</v>
      </c>
      <c r="I142" s="372" t="e">
        <f t="shared" si="19"/>
        <v>#DIV/0!</v>
      </c>
      <c r="J142" s="434">
        <f t="shared" si="20"/>
        <v>0</v>
      </c>
    </row>
    <row r="143" spans="1:10" x14ac:dyDescent="0.25">
      <c r="A143" s="366">
        <v>323</v>
      </c>
      <c r="B143" s="367"/>
      <c r="C143" s="368"/>
      <c r="D143" s="398" t="s">
        <v>80</v>
      </c>
      <c r="E143" s="379">
        <v>2150</v>
      </c>
      <c r="F143" s="379">
        <v>5000</v>
      </c>
      <c r="G143" s="371">
        <v>0</v>
      </c>
      <c r="H143" s="379">
        <v>0</v>
      </c>
      <c r="I143" s="372">
        <f t="shared" si="19"/>
        <v>0</v>
      </c>
      <c r="J143" s="434">
        <f t="shared" si="20"/>
        <v>0</v>
      </c>
    </row>
    <row r="144" spans="1:10" ht="24" x14ac:dyDescent="0.25">
      <c r="A144" s="409">
        <v>3231</v>
      </c>
      <c r="B144" s="410"/>
      <c r="C144" s="411"/>
      <c r="D144" s="398" t="s">
        <v>186</v>
      </c>
      <c r="E144" s="379">
        <v>0</v>
      </c>
      <c r="F144" s="379">
        <v>5000</v>
      </c>
      <c r="G144" s="371">
        <v>0</v>
      </c>
      <c r="H144" s="379">
        <v>0</v>
      </c>
      <c r="I144" s="372" t="e">
        <f t="shared" si="19"/>
        <v>#DIV/0!</v>
      </c>
      <c r="J144" s="434">
        <f t="shared" si="20"/>
        <v>0</v>
      </c>
    </row>
    <row r="145" spans="1:10" x14ac:dyDescent="0.25">
      <c r="A145" s="366">
        <v>3239</v>
      </c>
      <c r="B145" s="367"/>
      <c r="C145" s="368"/>
      <c r="D145" s="398" t="s">
        <v>89</v>
      </c>
      <c r="E145" s="379">
        <v>0</v>
      </c>
      <c r="F145" s="379">
        <v>0</v>
      </c>
      <c r="G145" s="371">
        <v>0</v>
      </c>
      <c r="H145" s="379">
        <v>0</v>
      </c>
      <c r="I145" s="372" t="e">
        <f t="shared" si="19"/>
        <v>#DIV/0!</v>
      </c>
      <c r="J145" s="434" t="e">
        <f t="shared" si="20"/>
        <v>#DIV/0!</v>
      </c>
    </row>
    <row r="146" spans="1:10" x14ac:dyDescent="0.25">
      <c r="A146" s="409">
        <v>34</v>
      </c>
      <c r="B146" s="410"/>
      <c r="C146" s="411"/>
      <c r="D146" s="398" t="s">
        <v>98</v>
      </c>
      <c r="E146" s="379">
        <v>0</v>
      </c>
      <c r="F146" s="379">
        <v>3</v>
      </c>
      <c r="G146" s="371">
        <v>0</v>
      </c>
      <c r="H146" s="379">
        <v>0</v>
      </c>
      <c r="I146" s="372" t="e">
        <f t="shared" si="19"/>
        <v>#DIV/0!</v>
      </c>
      <c r="J146" s="434">
        <f t="shared" si="20"/>
        <v>0</v>
      </c>
    </row>
    <row r="147" spans="1:10" ht="24" x14ac:dyDescent="0.25">
      <c r="A147" s="409">
        <v>343</v>
      </c>
      <c r="B147" s="410"/>
      <c r="C147" s="411"/>
      <c r="D147" s="398" t="s">
        <v>99</v>
      </c>
      <c r="E147" s="379">
        <v>279.93</v>
      </c>
      <c r="F147" s="379">
        <v>3</v>
      </c>
      <c r="G147" s="371">
        <v>0</v>
      </c>
      <c r="H147" s="379">
        <v>3</v>
      </c>
      <c r="I147" s="372">
        <f t="shared" si="19"/>
        <v>1.0716964955524595</v>
      </c>
      <c r="J147" s="434">
        <f t="shared" si="20"/>
        <v>100</v>
      </c>
    </row>
    <row r="148" spans="1:10" x14ac:dyDescent="0.25">
      <c r="A148" s="450">
        <v>3431</v>
      </c>
      <c r="B148" s="451"/>
      <c r="C148" s="452"/>
      <c r="D148" s="398" t="s">
        <v>244</v>
      </c>
      <c r="E148" s="434">
        <v>0</v>
      </c>
      <c r="F148" s="434">
        <v>3</v>
      </c>
      <c r="G148" s="371">
        <v>0</v>
      </c>
      <c r="H148" s="434">
        <v>3</v>
      </c>
      <c r="I148" s="372" t="e">
        <f t="shared" si="19"/>
        <v>#DIV/0!</v>
      </c>
      <c r="J148" s="434">
        <f t="shared" si="20"/>
        <v>100</v>
      </c>
    </row>
    <row r="149" spans="1:10" x14ac:dyDescent="0.25">
      <c r="A149" s="399" t="s">
        <v>245</v>
      </c>
      <c r="B149" s="400"/>
      <c r="C149" s="401"/>
      <c r="D149" s="404" t="s">
        <v>246</v>
      </c>
      <c r="E149" s="363">
        <f>SUM(E150)</f>
        <v>0</v>
      </c>
      <c r="F149" s="363">
        <f>F150</f>
        <v>14128</v>
      </c>
      <c r="G149" s="364">
        <v>0</v>
      </c>
      <c r="H149" s="363">
        <v>4697.3999999999996</v>
      </c>
      <c r="I149" s="365" t="e">
        <f t="shared" si="19"/>
        <v>#DIV/0!</v>
      </c>
      <c r="J149" s="433">
        <f t="shared" si="20"/>
        <v>33.248867497168739</v>
      </c>
    </row>
    <row r="150" spans="1:10" x14ac:dyDescent="0.25">
      <c r="A150" s="366">
        <v>3</v>
      </c>
      <c r="B150" s="367"/>
      <c r="C150" s="368"/>
      <c r="D150" s="398" t="s">
        <v>56</v>
      </c>
      <c r="E150" s="379">
        <v>0</v>
      </c>
      <c r="F150" s="379">
        <f>F151+F154+F156</f>
        <v>14128</v>
      </c>
      <c r="G150" s="371">
        <v>0</v>
      </c>
      <c r="H150" s="379">
        <v>0</v>
      </c>
      <c r="I150" s="372" t="e">
        <f t="shared" si="19"/>
        <v>#DIV/0!</v>
      </c>
      <c r="J150" s="434">
        <f t="shared" si="20"/>
        <v>0</v>
      </c>
    </row>
    <row r="151" spans="1:10" x14ac:dyDescent="0.25">
      <c r="A151" s="418">
        <v>32</v>
      </c>
      <c r="B151" s="419"/>
      <c r="C151" s="420"/>
      <c r="D151" s="398" t="s">
        <v>67</v>
      </c>
      <c r="E151" s="379">
        <v>0</v>
      </c>
      <c r="F151" s="379">
        <v>8680</v>
      </c>
      <c r="G151" s="371">
        <v>0</v>
      </c>
      <c r="H151" s="379">
        <v>0</v>
      </c>
      <c r="I151" s="372" t="e">
        <f t="shared" si="19"/>
        <v>#DIV/0!</v>
      </c>
      <c r="J151" s="434">
        <f t="shared" si="20"/>
        <v>0</v>
      </c>
    </row>
    <row r="152" spans="1:10" x14ac:dyDescent="0.25">
      <c r="A152" s="418">
        <v>323</v>
      </c>
      <c r="B152" s="419"/>
      <c r="C152" s="420"/>
      <c r="D152" s="398" t="s">
        <v>80</v>
      </c>
      <c r="E152" s="379">
        <v>0</v>
      </c>
      <c r="F152" s="379">
        <v>8680</v>
      </c>
      <c r="G152" s="371">
        <v>0</v>
      </c>
      <c r="H152" s="379">
        <v>0</v>
      </c>
      <c r="I152" s="372" t="e">
        <f t="shared" si="19"/>
        <v>#DIV/0!</v>
      </c>
      <c r="J152" s="434">
        <f t="shared" si="20"/>
        <v>0</v>
      </c>
    </row>
    <row r="153" spans="1:10" x14ac:dyDescent="0.25">
      <c r="A153" s="412">
        <v>3239</v>
      </c>
      <c r="B153" s="413"/>
      <c r="C153" s="414"/>
      <c r="D153" s="415" t="s">
        <v>80</v>
      </c>
      <c r="E153" s="416">
        <v>0</v>
      </c>
      <c r="F153" s="416">
        <v>0</v>
      </c>
      <c r="G153" s="371">
        <v>0</v>
      </c>
      <c r="H153" s="416">
        <v>0</v>
      </c>
      <c r="I153" s="417" t="e">
        <f>H153/E153*100</f>
        <v>#DIV/0!</v>
      </c>
      <c r="J153" s="453" t="e">
        <f>H153/F153*100</f>
        <v>#DIV/0!</v>
      </c>
    </row>
    <row r="154" spans="1:10" s="184" customFormat="1" ht="36" customHeight="1" x14ac:dyDescent="0.25">
      <c r="A154" s="418">
        <v>324</v>
      </c>
      <c r="B154" s="419"/>
      <c r="C154" s="420"/>
      <c r="D154" s="398" t="s">
        <v>90</v>
      </c>
      <c r="E154" s="379">
        <v>0</v>
      </c>
      <c r="F154" s="421">
        <v>4698</v>
      </c>
      <c r="G154" s="371">
        <v>0</v>
      </c>
      <c r="H154" s="379">
        <v>0</v>
      </c>
      <c r="I154" s="371" t="e">
        <f>H154/E154*100</f>
        <v>#DIV/0!</v>
      </c>
      <c r="J154" s="434">
        <f>H154/F154*100</f>
        <v>0</v>
      </c>
    </row>
    <row r="155" spans="1:10" ht="25.5" customHeight="1" x14ac:dyDescent="0.25">
      <c r="A155" s="454">
        <v>3241</v>
      </c>
      <c r="B155" s="455"/>
      <c r="C155" s="456"/>
      <c r="D155" s="398" t="s">
        <v>90</v>
      </c>
      <c r="E155" s="457">
        <v>0</v>
      </c>
      <c r="F155" s="457">
        <v>4698</v>
      </c>
      <c r="G155" s="371">
        <v>0</v>
      </c>
      <c r="H155" s="457">
        <v>4697.3999999999996</v>
      </c>
      <c r="I155" s="371" t="e">
        <f>H155/E155*100</f>
        <v>#DIV/0!</v>
      </c>
      <c r="J155" s="434">
        <f>H155/F155*100</f>
        <v>99.987228607918254</v>
      </c>
    </row>
    <row r="156" spans="1:10" ht="24" x14ac:dyDescent="0.25">
      <c r="A156" s="392">
        <v>329</v>
      </c>
      <c r="B156" s="393"/>
      <c r="C156" s="394"/>
      <c r="D156" s="422" t="s">
        <v>91</v>
      </c>
      <c r="E156" s="379">
        <v>0</v>
      </c>
      <c r="F156" s="379">
        <v>750</v>
      </c>
      <c r="G156" s="371">
        <v>0</v>
      </c>
      <c r="H156" s="379">
        <v>0</v>
      </c>
      <c r="I156" s="372" t="e">
        <f t="shared" ref="I156:I157" si="22">H156/E156*100</f>
        <v>#DIV/0!</v>
      </c>
      <c r="J156" s="434">
        <f t="shared" ref="J156:J157" si="23">H156/F156*100</f>
        <v>0</v>
      </c>
    </row>
    <row r="157" spans="1:10" ht="24" x14ac:dyDescent="0.25">
      <c r="A157" s="392">
        <v>3299</v>
      </c>
      <c r="B157" s="393"/>
      <c r="C157" s="394"/>
      <c r="D157" s="398" t="s">
        <v>91</v>
      </c>
      <c r="E157" s="379">
        <v>0</v>
      </c>
      <c r="F157" s="379">
        <v>750</v>
      </c>
      <c r="G157" s="371">
        <v>0</v>
      </c>
      <c r="H157" s="379">
        <v>0</v>
      </c>
      <c r="I157" s="372" t="e">
        <f t="shared" si="22"/>
        <v>#DIV/0!</v>
      </c>
      <c r="J157" s="434">
        <f t="shared" si="23"/>
        <v>0</v>
      </c>
    </row>
    <row r="158" spans="1:10" ht="36" x14ac:dyDescent="0.25">
      <c r="A158" s="439" t="s">
        <v>209</v>
      </c>
      <c r="B158" s="440"/>
      <c r="C158" s="441"/>
      <c r="D158" s="446" t="s">
        <v>210</v>
      </c>
      <c r="E158" s="348">
        <f>SUM(E159+E192)</f>
        <v>31446.38</v>
      </c>
      <c r="F158" s="348">
        <f>F159</f>
        <v>12361</v>
      </c>
      <c r="G158" s="349">
        <v>0</v>
      </c>
      <c r="H158" s="348">
        <f>SUM(H159+H192)</f>
        <v>16102.16</v>
      </c>
      <c r="I158" s="350">
        <f t="shared" si="19"/>
        <v>51.205130765448992</v>
      </c>
      <c r="J158" s="431">
        <f t="shared" si="20"/>
        <v>130.26583609740311</v>
      </c>
    </row>
    <row r="159" spans="1:10" x14ac:dyDescent="0.25">
      <c r="A159" s="399" t="s">
        <v>211</v>
      </c>
      <c r="B159" s="400"/>
      <c r="C159" s="401"/>
      <c r="D159" s="404" t="s">
        <v>212</v>
      </c>
      <c r="E159" s="363">
        <f>SUM(E161)</f>
        <v>31146.68</v>
      </c>
      <c r="F159" s="363">
        <f>F160</f>
        <v>12361</v>
      </c>
      <c r="G159" s="364">
        <v>0</v>
      </c>
      <c r="H159" s="362">
        <f>H160+G190</f>
        <v>16102.16</v>
      </c>
      <c r="I159" s="365">
        <f t="shared" si="19"/>
        <v>51.697837458117526</v>
      </c>
      <c r="J159" s="433">
        <f t="shared" si="20"/>
        <v>130.26583609740311</v>
      </c>
    </row>
    <row r="160" spans="1:10" x14ac:dyDescent="0.25">
      <c r="A160" s="373">
        <v>3</v>
      </c>
      <c r="B160" s="374"/>
      <c r="C160" s="375"/>
      <c r="D160" s="398" t="s">
        <v>56</v>
      </c>
      <c r="E160" s="379">
        <f>SUM(E161+E191)</f>
        <v>31446.38</v>
      </c>
      <c r="F160" s="379">
        <f>F161+F191+F186</f>
        <v>12361</v>
      </c>
      <c r="G160" s="371">
        <v>0</v>
      </c>
      <c r="H160" s="379">
        <f>H162+H166+H172+H180+H186</f>
        <v>14774.27</v>
      </c>
      <c r="I160" s="372">
        <f t="shared" si="19"/>
        <v>46.982418962055412</v>
      </c>
      <c r="J160" s="434">
        <f t="shared" si="20"/>
        <v>119.52325863603268</v>
      </c>
    </row>
    <row r="161" spans="1:10" x14ac:dyDescent="0.25">
      <c r="A161" s="376">
        <v>32</v>
      </c>
      <c r="B161" s="377"/>
      <c r="C161" s="378"/>
      <c r="D161" s="415" t="s">
        <v>67</v>
      </c>
      <c r="E161" s="416">
        <f>E162+E166+E173+E185</f>
        <v>31146.68</v>
      </c>
      <c r="F161" s="416">
        <f>F166+F173+F185</f>
        <v>12191</v>
      </c>
      <c r="G161" s="371">
        <v>0</v>
      </c>
      <c r="H161" s="416">
        <f>H162+H166+H172</f>
        <v>13815.89</v>
      </c>
      <c r="I161" s="372">
        <f t="shared" si="19"/>
        <v>44.357504555862775</v>
      </c>
      <c r="J161" s="434">
        <f t="shared" si="20"/>
        <v>113.32860306783692</v>
      </c>
    </row>
    <row r="162" spans="1:10" ht="24" x14ac:dyDescent="0.25">
      <c r="A162" s="366">
        <v>321</v>
      </c>
      <c r="B162" s="367"/>
      <c r="C162" s="368"/>
      <c r="D162" s="398" t="s">
        <v>68</v>
      </c>
      <c r="E162" s="379">
        <v>7293</v>
      </c>
      <c r="F162" s="379">
        <v>0</v>
      </c>
      <c r="G162" s="371">
        <v>0</v>
      </c>
      <c r="H162" s="379">
        <f>H163+H164+H165</f>
        <v>2416.15</v>
      </c>
      <c r="I162" s="372">
        <f t="shared" si="19"/>
        <v>33.12971342383107</v>
      </c>
      <c r="J162" s="434" t="e">
        <f t="shared" si="20"/>
        <v>#DIV/0!</v>
      </c>
    </row>
    <row r="163" spans="1:10" x14ac:dyDescent="0.25">
      <c r="A163" s="376">
        <v>3211</v>
      </c>
      <c r="B163" s="377"/>
      <c r="C163" s="378"/>
      <c r="D163" s="369" t="s">
        <v>69</v>
      </c>
      <c r="E163" s="379">
        <v>0</v>
      </c>
      <c r="F163" s="379">
        <v>0</v>
      </c>
      <c r="G163" s="371">
        <v>0</v>
      </c>
      <c r="H163" s="379">
        <v>898.98</v>
      </c>
      <c r="I163" s="372" t="e">
        <f t="shared" si="19"/>
        <v>#DIV/0!</v>
      </c>
      <c r="J163" s="434" t="e">
        <f t="shared" si="20"/>
        <v>#DIV/0!</v>
      </c>
    </row>
    <row r="164" spans="1:10" ht="48" x14ac:dyDescent="0.25">
      <c r="A164" s="376">
        <v>3212</v>
      </c>
      <c r="B164" s="377"/>
      <c r="C164" s="378"/>
      <c r="D164" s="369" t="s">
        <v>180</v>
      </c>
      <c r="E164" s="379">
        <v>0</v>
      </c>
      <c r="F164" s="379">
        <v>0</v>
      </c>
      <c r="G164" s="371">
        <v>0</v>
      </c>
      <c r="H164" s="379">
        <v>890.28</v>
      </c>
      <c r="I164" s="372"/>
      <c r="J164" s="434"/>
    </row>
    <row r="165" spans="1:10" ht="24" x14ac:dyDescent="0.25">
      <c r="A165" s="366">
        <v>3213</v>
      </c>
      <c r="B165" s="367"/>
      <c r="C165" s="368"/>
      <c r="D165" s="398" t="s">
        <v>241</v>
      </c>
      <c r="E165" s="379">
        <v>0</v>
      </c>
      <c r="F165" s="379">
        <v>0</v>
      </c>
      <c r="G165" s="371">
        <v>0</v>
      </c>
      <c r="H165" s="379">
        <v>626.89</v>
      </c>
      <c r="I165" s="372" t="e">
        <f t="shared" si="19"/>
        <v>#DIV/0!</v>
      </c>
      <c r="J165" s="434" t="e">
        <f t="shared" si="20"/>
        <v>#DIV/0!</v>
      </c>
    </row>
    <row r="166" spans="1:10" ht="24" x14ac:dyDescent="0.25">
      <c r="A166" s="376">
        <v>322</v>
      </c>
      <c r="B166" s="377"/>
      <c r="C166" s="378"/>
      <c r="D166" s="398" t="s">
        <v>73</v>
      </c>
      <c r="E166" s="379">
        <v>3910.78</v>
      </c>
      <c r="F166" s="379">
        <v>4560</v>
      </c>
      <c r="G166" s="371">
        <v>0</v>
      </c>
      <c r="H166" s="379">
        <f>H167+H168+H169+H170+H171</f>
        <v>4559.5</v>
      </c>
      <c r="I166" s="372">
        <f t="shared" si="19"/>
        <v>116.58799523368739</v>
      </c>
      <c r="J166" s="434">
        <f t="shared" si="20"/>
        <v>99.989035087719301</v>
      </c>
    </row>
    <row r="167" spans="1:10" ht="36" x14ac:dyDescent="0.25">
      <c r="A167" s="376">
        <v>3221</v>
      </c>
      <c r="B167" s="377"/>
      <c r="C167" s="378"/>
      <c r="D167" s="398" t="s">
        <v>184</v>
      </c>
      <c r="E167" s="379">
        <v>0</v>
      </c>
      <c r="F167" s="379">
        <v>4560</v>
      </c>
      <c r="G167" s="371">
        <v>0</v>
      </c>
      <c r="H167" s="379">
        <v>2385.4299999999998</v>
      </c>
      <c r="I167" s="372" t="e">
        <f t="shared" si="19"/>
        <v>#DIV/0!</v>
      </c>
      <c r="J167" s="434">
        <f t="shared" si="20"/>
        <v>52.312061403508771</v>
      </c>
    </row>
    <row r="168" spans="1:10" x14ac:dyDescent="0.25">
      <c r="A168" s="376">
        <v>3222</v>
      </c>
      <c r="B168" s="377"/>
      <c r="C168" s="378"/>
      <c r="D168" s="398" t="s">
        <v>254</v>
      </c>
      <c r="E168" s="379">
        <v>0</v>
      </c>
      <c r="F168" s="379">
        <v>0</v>
      </c>
      <c r="G168" s="371">
        <v>0</v>
      </c>
      <c r="H168" s="379">
        <v>526.82000000000005</v>
      </c>
      <c r="I168" s="372"/>
      <c r="J168" s="434" t="e">
        <f t="shared" si="20"/>
        <v>#DIV/0!</v>
      </c>
    </row>
    <row r="169" spans="1:10" x14ac:dyDescent="0.25">
      <c r="A169" s="376">
        <v>3223</v>
      </c>
      <c r="B169" s="377"/>
      <c r="C169" s="378"/>
      <c r="D169" s="398" t="s">
        <v>76</v>
      </c>
      <c r="E169" s="379">
        <v>0</v>
      </c>
      <c r="F169" s="379">
        <v>0</v>
      </c>
      <c r="G169" s="371">
        <v>0</v>
      </c>
      <c r="H169" s="379">
        <f>778.88+165.72</f>
        <v>944.6</v>
      </c>
      <c r="I169" s="372"/>
      <c r="J169" s="434"/>
    </row>
    <row r="170" spans="1:10" ht="24" x14ac:dyDescent="0.25">
      <c r="A170" s="376">
        <v>3225</v>
      </c>
      <c r="B170" s="377"/>
      <c r="C170" s="378"/>
      <c r="D170" s="398" t="s">
        <v>185</v>
      </c>
      <c r="E170" s="379">
        <v>0</v>
      </c>
      <c r="F170" s="379">
        <v>0</v>
      </c>
      <c r="G170" s="371">
        <v>0</v>
      </c>
      <c r="H170" s="379">
        <v>621.65</v>
      </c>
      <c r="I170" s="372"/>
      <c r="J170" s="434"/>
    </row>
    <row r="171" spans="1:10" x14ac:dyDescent="0.25">
      <c r="A171" s="376">
        <v>3227</v>
      </c>
      <c r="B171" s="377"/>
      <c r="C171" s="378"/>
      <c r="D171" s="398" t="s">
        <v>255</v>
      </c>
      <c r="E171" s="379">
        <v>0</v>
      </c>
      <c r="F171" s="379">
        <v>0</v>
      </c>
      <c r="G171" s="371">
        <v>0</v>
      </c>
      <c r="H171" s="379">
        <v>81</v>
      </c>
      <c r="I171" s="372"/>
      <c r="J171" s="434"/>
    </row>
    <row r="172" spans="1:10" ht="48" x14ac:dyDescent="0.25">
      <c r="A172" s="418">
        <v>323</v>
      </c>
      <c r="B172" s="377"/>
      <c r="C172" s="378"/>
      <c r="D172" s="398" t="s">
        <v>77</v>
      </c>
      <c r="E172" s="379"/>
      <c r="F172" s="379">
        <v>0</v>
      </c>
      <c r="G172" s="371">
        <v>0</v>
      </c>
      <c r="H172" s="379">
        <f>SUM(H173:H178)</f>
        <v>6840.24</v>
      </c>
      <c r="I172" s="372" t="e">
        <f t="shared" si="19"/>
        <v>#DIV/0!</v>
      </c>
      <c r="J172" s="434" t="e">
        <f t="shared" si="20"/>
        <v>#DIV/0!</v>
      </c>
    </row>
    <row r="173" spans="1:10" x14ac:dyDescent="0.25">
      <c r="A173" s="454">
        <v>3231</v>
      </c>
      <c r="B173" s="419"/>
      <c r="C173" s="420"/>
      <c r="D173" s="398" t="s">
        <v>80</v>
      </c>
      <c r="E173" s="379">
        <v>13533.28</v>
      </c>
      <c r="F173" s="379">
        <v>6841</v>
      </c>
      <c r="G173" s="371">
        <v>0</v>
      </c>
      <c r="H173" s="379">
        <v>2190.8200000000002</v>
      </c>
      <c r="I173" s="372">
        <f t="shared" si="19"/>
        <v>16.188388919759291</v>
      </c>
      <c r="J173" s="434">
        <f t="shared" si="20"/>
        <v>32.024850168104081</v>
      </c>
    </row>
    <row r="174" spans="1:10" ht="24" x14ac:dyDescent="0.25">
      <c r="A174" s="458">
        <v>3234</v>
      </c>
      <c r="B174" s="459"/>
      <c r="C174" s="460"/>
      <c r="D174" s="398" t="s">
        <v>256</v>
      </c>
      <c r="E174" s="434">
        <v>0</v>
      </c>
      <c r="F174" s="434">
        <v>6841</v>
      </c>
      <c r="G174" s="371">
        <v>0</v>
      </c>
      <c r="H174" s="379">
        <v>1078.6099999999999</v>
      </c>
      <c r="I174" s="372" t="e">
        <f t="shared" si="19"/>
        <v>#DIV/0!</v>
      </c>
      <c r="J174" s="434">
        <f t="shared" si="20"/>
        <v>15.76684695219997</v>
      </c>
    </row>
    <row r="175" spans="1:10" ht="38.25" customHeight="1" x14ac:dyDescent="0.25">
      <c r="A175" s="458">
        <v>3235</v>
      </c>
      <c r="B175" s="461"/>
      <c r="C175" s="462"/>
      <c r="D175" s="398" t="s">
        <v>85</v>
      </c>
      <c r="E175" s="434">
        <v>0</v>
      </c>
      <c r="F175" s="434"/>
      <c r="G175" s="371">
        <v>0</v>
      </c>
      <c r="H175" s="379">
        <v>331.8</v>
      </c>
      <c r="I175" s="372"/>
      <c r="J175" s="434"/>
    </row>
    <row r="176" spans="1:10" x14ac:dyDescent="0.25">
      <c r="A176" s="458">
        <v>3237</v>
      </c>
      <c r="B176" s="461"/>
      <c r="C176" s="462"/>
      <c r="D176" s="398" t="s">
        <v>257</v>
      </c>
      <c r="E176" s="434">
        <v>0</v>
      </c>
      <c r="F176" s="434">
        <v>0</v>
      </c>
      <c r="G176" s="371">
        <v>0</v>
      </c>
      <c r="H176" s="379">
        <v>250</v>
      </c>
      <c r="I176" s="372"/>
      <c r="J176" s="434"/>
    </row>
    <row r="177" spans="1:10" ht="24" x14ac:dyDescent="0.25">
      <c r="A177" s="458">
        <v>3238</v>
      </c>
      <c r="B177" s="461"/>
      <c r="C177" s="462"/>
      <c r="D177" s="398" t="s">
        <v>258</v>
      </c>
      <c r="E177" s="434">
        <v>0</v>
      </c>
      <c r="F177" s="434">
        <v>0</v>
      </c>
      <c r="G177" s="371">
        <v>0</v>
      </c>
      <c r="H177" s="379">
        <f>841.09+548.77</f>
        <v>1389.8600000000001</v>
      </c>
      <c r="I177" s="372"/>
      <c r="J177" s="434"/>
    </row>
    <row r="178" spans="1:10" ht="33" customHeight="1" x14ac:dyDescent="0.25">
      <c r="A178" s="458">
        <v>3239</v>
      </c>
      <c r="B178" s="461"/>
      <c r="C178" s="462"/>
      <c r="D178" s="398" t="s">
        <v>259</v>
      </c>
      <c r="E178" s="434">
        <v>0</v>
      </c>
      <c r="F178" s="434">
        <v>0</v>
      </c>
      <c r="G178" s="371">
        <v>0</v>
      </c>
      <c r="H178" s="379">
        <f>284.38+491.52+823.25</f>
        <v>1599.15</v>
      </c>
      <c r="I178" s="372"/>
      <c r="J178" s="434"/>
    </row>
    <row r="179" spans="1:10" ht="3.75" customHeight="1" x14ac:dyDescent="0.25">
      <c r="A179" s="436"/>
      <c r="B179" s="437"/>
      <c r="C179" s="438"/>
      <c r="D179" s="463"/>
      <c r="E179" s="463"/>
      <c r="F179" s="463"/>
      <c r="G179" s="463"/>
      <c r="H179" s="463"/>
      <c r="I179" s="463"/>
      <c r="J179" s="463"/>
    </row>
    <row r="180" spans="1:10" ht="23.25" customHeight="1" x14ac:dyDescent="0.25">
      <c r="A180" s="392">
        <v>329</v>
      </c>
      <c r="B180" s="461"/>
      <c r="C180" s="462"/>
      <c r="D180" s="398" t="s">
        <v>82</v>
      </c>
      <c r="E180" s="434">
        <v>0</v>
      </c>
      <c r="F180" s="434">
        <v>0</v>
      </c>
      <c r="G180" s="371">
        <v>0</v>
      </c>
      <c r="H180" s="379">
        <f>SUM(H181:H185)</f>
        <v>789.00999999999988</v>
      </c>
      <c r="I180" s="372" t="e">
        <f>H180/E180*100</f>
        <v>#DIV/0!</v>
      </c>
      <c r="J180" s="434" t="e">
        <f>H180/F180*100</f>
        <v>#DIV/0!</v>
      </c>
    </row>
    <row r="181" spans="1:10" x14ac:dyDescent="0.25">
      <c r="A181" s="392">
        <v>3292</v>
      </c>
      <c r="B181" s="461"/>
      <c r="C181" s="462"/>
      <c r="D181" s="398" t="s">
        <v>260</v>
      </c>
      <c r="E181" s="434">
        <v>0</v>
      </c>
      <c r="F181" s="434">
        <v>0</v>
      </c>
      <c r="G181" s="371">
        <v>0</v>
      </c>
      <c r="H181" s="379">
        <v>448.02</v>
      </c>
      <c r="I181" s="372"/>
      <c r="J181" s="434"/>
    </row>
    <row r="182" spans="1:10" x14ac:dyDescent="0.25">
      <c r="A182" s="392">
        <v>3293</v>
      </c>
      <c r="B182" s="461"/>
      <c r="C182" s="462"/>
      <c r="D182" s="398" t="s">
        <v>94</v>
      </c>
      <c r="E182" s="434">
        <v>0</v>
      </c>
      <c r="F182" s="434">
        <v>0</v>
      </c>
      <c r="G182" s="371">
        <v>0</v>
      </c>
      <c r="H182" s="379">
        <v>117.81</v>
      </c>
      <c r="I182" s="372"/>
      <c r="J182" s="434"/>
    </row>
    <row r="183" spans="1:10" x14ac:dyDescent="0.25">
      <c r="A183" s="392">
        <v>3294</v>
      </c>
      <c r="B183" s="461"/>
      <c r="C183" s="462"/>
      <c r="D183" s="398" t="s">
        <v>261</v>
      </c>
      <c r="E183" s="434">
        <v>0</v>
      </c>
      <c r="F183" s="434">
        <v>0</v>
      </c>
      <c r="G183" s="371">
        <v>0</v>
      </c>
      <c r="H183" s="379">
        <v>40</v>
      </c>
      <c r="I183" s="372"/>
      <c r="J183" s="434"/>
    </row>
    <row r="184" spans="1:10" x14ac:dyDescent="0.25">
      <c r="A184" s="392">
        <v>3295</v>
      </c>
      <c r="B184" s="461"/>
      <c r="C184" s="462"/>
      <c r="D184" s="398" t="s">
        <v>262</v>
      </c>
      <c r="E184" s="434">
        <v>0</v>
      </c>
      <c r="F184" s="434">
        <v>0</v>
      </c>
      <c r="G184" s="371">
        <v>0</v>
      </c>
      <c r="H184" s="379">
        <v>33.18</v>
      </c>
      <c r="I184" s="372"/>
      <c r="J184" s="434"/>
    </row>
    <row r="185" spans="1:10" ht="24" x14ac:dyDescent="0.25">
      <c r="A185" s="392">
        <v>3299</v>
      </c>
      <c r="B185" s="393"/>
      <c r="C185" s="394"/>
      <c r="D185" s="398" t="s">
        <v>91</v>
      </c>
      <c r="E185" s="434">
        <v>6409.62</v>
      </c>
      <c r="F185" s="434">
        <v>790</v>
      </c>
      <c r="G185" s="371">
        <v>0</v>
      </c>
      <c r="H185" s="434">
        <v>150</v>
      </c>
      <c r="I185" s="372">
        <f t="shared" si="19"/>
        <v>2.3402323382665431</v>
      </c>
      <c r="J185" s="434">
        <f t="shared" si="20"/>
        <v>18.9873417721519</v>
      </c>
    </row>
    <row r="186" spans="1:10" ht="24" x14ac:dyDescent="0.25">
      <c r="A186" s="392">
        <v>34</v>
      </c>
      <c r="B186" s="393"/>
      <c r="C186" s="394"/>
      <c r="D186" s="398" t="s">
        <v>91</v>
      </c>
      <c r="E186" s="379">
        <v>463.44</v>
      </c>
      <c r="F186" s="379">
        <v>170</v>
      </c>
      <c r="G186" s="371">
        <v>0</v>
      </c>
      <c r="H186" s="379">
        <f>169.37</f>
        <v>169.37</v>
      </c>
      <c r="I186" s="372">
        <f t="shared" si="19"/>
        <v>36.546262730882098</v>
      </c>
      <c r="J186" s="434">
        <f t="shared" si="20"/>
        <v>99.629411764705893</v>
      </c>
    </row>
    <row r="187" spans="1:10" ht="24" x14ac:dyDescent="0.25">
      <c r="A187" s="392">
        <v>3431</v>
      </c>
      <c r="B187" s="393"/>
      <c r="C187" s="394"/>
      <c r="D187" s="398" t="s">
        <v>263</v>
      </c>
      <c r="E187" s="379">
        <v>0</v>
      </c>
      <c r="F187" s="379">
        <v>0</v>
      </c>
      <c r="G187" s="371">
        <v>0</v>
      </c>
      <c r="H187" s="379">
        <v>86.43</v>
      </c>
      <c r="I187" s="372"/>
      <c r="J187" s="434"/>
    </row>
    <row r="188" spans="1:10" ht="25.5" customHeight="1" x14ac:dyDescent="0.25">
      <c r="A188" s="383">
        <v>3433</v>
      </c>
      <c r="B188" s="384"/>
      <c r="C188" s="385"/>
      <c r="D188" s="398" t="s">
        <v>102</v>
      </c>
      <c r="E188" s="379">
        <v>0</v>
      </c>
      <c r="F188" s="379">
        <v>0</v>
      </c>
      <c r="G188" s="371">
        <v>0</v>
      </c>
      <c r="H188" s="379">
        <v>82.94</v>
      </c>
      <c r="I188" s="372"/>
      <c r="J188" s="434"/>
    </row>
    <row r="189" spans="1:10" ht="26.25" customHeight="1" x14ac:dyDescent="0.25">
      <c r="A189" s="380">
        <v>42</v>
      </c>
      <c r="B189" s="381"/>
      <c r="C189" s="382"/>
      <c r="D189" s="398" t="s">
        <v>264</v>
      </c>
      <c r="E189" s="379">
        <v>0</v>
      </c>
      <c r="F189" s="379">
        <v>0</v>
      </c>
      <c r="G189" s="371"/>
      <c r="H189" s="379">
        <v>1327.89</v>
      </c>
      <c r="I189" s="372"/>
      <c r="J189" s="434"/>
    </row>
    <row r="190" spans="1:10" ht="25.5" customHeight="1" x14ac:dyDescent="0.25">
      <c r="A190" s="458">
        <v>4221</v>
      </c>
      <c r="B190" s="459"/>
      <c r="C190" s="462"/>
      <c r="D190" s="456" t="s">
        <v>265</v>
      </c>
      <c r="E190" s="429">
        <v>0</v>
      </c>
      <c r="F190" s="429">
        <v>0</v>
      </c>
      <c r="G190" s="429">
        <v>1327.89</v>
      </c>
      <c r="H190" s="429"/>
      <c r="I190" s="429"/>
      <c r="J190" s="429"/>
    </row>
    <row r="191" spans="1:10" ht="49.5" customHeight="1" x14ac:dyDescent="0.25">
      <c r="A191" s="464" t="s">
        <v>275</v>
      </c>
      <c r="B191" s="423"/>
      <c r="C191" s="424"/>
      <c r="D191" s="425" t="s">
        <v>247</v>
      </c>
      <c r="E191" s="426">
        <v>299.7</v>
      </c>
      <c r="F191" s="426">
        <v>0</v>
      </c>
      <c r="G191" s="427">
        <v>0</v>
      </c>
      <c r="H191" s="426">
        <v>0</v>
      </c>
      <c r="I191" s="428">
        <f t="shared" si="19"/>
        <v>0</v>
      </c>
      <c r="J191" s="465" t="e">
        <f t="shared" si="20"/>
        <v>#DIV/0!</v>
      </c>
    </row>
    <row r="192" spans="1:10" ht="36" x14ac:dyDescent="0.25">
      <c r="A192" s="392">
        <v>32</v>
      </c>
      <c r="B192" s="381"/>
      <c r="C192" s="382"/>
      <c r="D192" s="398" t="s">
        <v>247</v>
      </c>
      <c r="E192" s="370">
        <f t="shared" ref="E192:E193" si="24">SUM(E193)</f>
        <v>299.7</v>
      </c>
      <c r="F192" s="370">
        <v>0</v>
      </c>
      <c r="G192" s="371">
        <v>0</v>
      </c>
      <c r="H192" s="370">
        <f t="shared" ref="H192" si="25">SUM(H193)</f>
        <v>0</v>
      </c>
      <c r="I192" s="372">
        <f t="shared" si="19"/>
        <v>0</v>
      </c>
      <c r="J192" s="434" t="e">
        <f t="shared" si="20"/>
        <v>#DIV/0!</v>
      </c>
    </row>
    <row r="193" spans="1:10" x14ac:dyDescent="0.25">
      <c r="A193" s="380">
        <v>322</v>
      </c>
      <c r="B193" s="393"/>
      <c r="C193" s="394"/>
      <c r="D193" s="398" t="s">
        <v>67</v>
      </c>
      <c r="E193" s="379">
        <f t="shared" si="24"/>
        <v>299.7</v>
      </c>
      <c r="F193" s="379">
        <v>0</v>
      </c>
      <c r="G193" s="371">
        <v>0</v>
      </c>
      <c r="H193" s="379">
        <v>0</v>
      </c>
      <c r="I193" s="372">
        <f t="shared" si="19"/>
        <v>0</v>
      </c>
      <c r="J193" s="434" t="e">
        <f t="shared" si="20"/>
        <v>#DIV/0!</v>
      </c>
    </row>
    <row r="194" spans="1:10" ht="24" x14ac:dyDescent="0.25">
      <c r="A194" s="380">
        <v>3221</v>
      </c>
      <c r="B194" s="381"/>
      <c r="C194" s="382"/>
      <c r="D194" s="398" t="s">
        <v>73</v>
      </c>
      <c r="E194" s="379">
        <v>299.7</v>
      </c>
      <c r="F194" s="379">
        <v>0</v>
      </c>
      <c r="G194" s="371">
        <v>0</v>
      </c>
      <c r="H194" s="379">
        <v>0</v>
      </c>
      <c r="I194" s="372">
        <f t="shared" si="19"/>
        <v>0</v>
      </c>
      <c r="J194" s="434" t="e">
        <f t="shared" si="20"/>
        <v>#DIV/0!</v>
      </c>
    </row>
    <row r="195" spans="1:10" ht="69.75" customHeight="1" x14ac:dyDescent="0.25">
      <c r="A195" s="466" t="s">
        <v>213</v>
      </c>
      <c r="B195" s="467"/>
      <c r="C195" s="468"/>
      <c r="D195" s="469"/>
      <c r="E195" s="470"/>
      <c r="F195" s="470"/>
      <c r="G195" s="470"/>
      <c r="H195" s="470"/>
      <c r="I195" s="470"/>
      <c r="J195" s="431"/>
    </row>
    <row r="196" spans="1:10" ht="72" x14ac:dyDescent="0.25">
      <c r="A196" s="471" t="s">
        <v>249</v>
      </c>
      <c r="B196" s="472"/>
      <c r="C196" s="473"/>
      <c r="D196" s="474" t="s">
        <v>248</v>
      </c>
      <c r="E196" s="362">
        <f>SUM(E197)</f>
        <v>3406</v>
      </c>
      <c r="F196" s="362">
        <v>1018</v>
      </c>
      <c r="G196" s="362">
        <v>0</v>
      </c>
      <c r="H196" s="362">
        <v>0</v>
      </c>
      <c r="I196" s="362">
        <v>0</v>
      </c>
      <c r="J196" s="362">
        <v>0</v>
      </c>
    </row>
    <row r="197" spans="1:10" ht="36" x14ac:dyDescent="0.25">
      <c r="A197" s="380">
        <v>322</v>
      </c>
      <c r="B197" s="381"/>
      <c r="C197" s="382"/>
      <c r="D197" s="398" t="s">
        <v>192</v>
      </c>
      <c r="E197" s="379">
        <f>SUM(E199)</f>
        <v>3406</v>
      </c>
      <c r="F197" s="379">
        <v>1018</v>
      </c>
      <c r="G197" s="371">
        <v>0</v>
      </c>
      <c r="H197" s="379">
        <v>0</v>
      </c>
      <c r="I197" s="372">
        <f t="shared" si="19"/>
        <v>0</v>
      </c>
      <c r="J197" s="434">
        <f t="shared" ref="J197:J208" si="26">H196/F196*100</f>
        <v>0</v>
      </c>
    </row>
    <row r="198" spans="1:10" ht="24" x14ac:dyDescent="0.25">
      <c r="A198" s="380">
        <v>3</v>
      </c>
      <c r="B198" s="381"/>
      <c r="C198" s="382"/>
      <c r="D198" s="398" t="s">
        <v>73</v>
      </c>
      <c r="E198" s="379"/>
      <c r="F198" s="379"/>
      <c r="G198" s="371">
        <v>0</v>
      </c>
      <c r="H198" s="379">
        <v>0</v>
      </c>
      <c r="I198" s="372" t="e">
        <f t="shared" si="19"/>
        <v>#DIV/0!</v>
      </c>
      <c r="J198" s="434">
        <f t="shared" si="26"/>
        <v>0</v>
      </c>
    </row>
    <row r="199" spans="1:10" x14ac:dyDescent="0.25">
      <c r="A199" s="380">
        <v>38</v>
      </c>
      <c r="B199" s="381"/>
      <c r="C199" s="382"/>
      <c r="D199" s="398" t="s">
        <v>56</v>
      </c>
      <c r="E199" s="379">
        <v>3406</v>
      </c>
      <c r="F199" s="379">
        <v>1018</v>
      </c>
      <c r="G199" s="371">
        <v>0</v>
      </c>
      <c r="H199" s="379">
        <v>0</v>
      </c>
      <c r="I199" s="372">
        <f t="shared" si="19"/>
        <v>0</v>
      </c>
      <c r="J199" s="434" t="e">
        <f t="shared" si="26"/>
        <v>#DIV/0!</v>
      </c>
    </row>
    <row r="200" spans="1:10" x14ac:dyDescent="0.25">
      <c r="A200" s="380">
        <v>381</v>
      </c>
      <c r="B200" s="381"/>
      <c r="C200" s="382"/>
      <c r="D200" s="398" t="s">
        <v>107</v>
      </c>
      <c r="E200" s="379">
        <v>3406</v>
      </c>
      <c r="F200" s="379">
        <v>1018</v>
      </c>
      <c r="G200" s="371">
        <v>0</v>
      </c>
      <c r="H200" s="379">
        <v>0</v>
      </c>
      <c r="I200" s="372">
        <f t="shared" si="19"/>
        <v>0</v>
      </c>
      <c r="J200" s="434">
        <f t="shared" si="26"/>
        <v>0</v>
      </c>
    </row>
    <row r="201" spans="1:10" x14ac:dyDescent="0.25">
      <c r="A201" s="392">
        <v>3811</v>
      </c>
      <c r="B201" s="381"/>
      <c r="C201" s="382"/>
      <c r="D201" s="398" t="s">
        <v>43</v>
      </c>
      <c r="E201" s="379">
        <f>E202+E203</f>
        <v>3406.15</v>
      </c>
      <c r="F201" s="379">
        <v>1018</v>
      </c>
      <c r="G201" s="371">
        <v>0</v>
      </c>
      <c r="H201" s="379">
        <v>0</v>
      </c>
      <c r="I201" s="372">
        <f t="shared" si="19"/>
        <v>0</v>
      </c>
      <c r="J201" s="434">
        <f t="shared" si="26"/>
        <v>0</v>
      </c>
    </row>
    <row r="202" spans="1:10" ht="24" x14ac:dyDescent="0.25">
      <c r="A202" s="392">
        <v>3812</v>
      </c>
      <c r="B202" s="393"/>
      <c r="C202" s="394"/>
      <c r="D202" s="415" t="s">
        <v>214</v>
      </c>
      <c r="E202" s="379">
        <v>2487.8000000000002</v>
      </c>
      <c r="F202" s="379">
        <v>1018</v>
      </c>
      <c r="G202" s="371">
        <v>0</v>
      </c>
      <c r="H202" s="379">
        <v>0</v>
      </c>
      <c r="I202" s="372">
        <f t="shared" si="19"/>
        <v>0</v>
      </c>
      <c r="J202" s="434">
        <f t="shared" si="26"/>
        <v>0</v>
      </c>
    </row>
    <row r="203" spans="1:10" ht="24" x14ac:dyDescent="0.25">
      <c r="A203" s="392"/>
      <c r="B203" s="393"/>
      <c r="C203" s="394"/>
      <c r="D203" s="398" t="s">
        <v>109</v>
      </c>
      <c r="E203" s="379">
        <v>918.35</v>
      </c>
      <c r="F203" s="379">
        <v>918</v>
      </c>
      <c r="G203" s="371">
        <v>0</v>
      </c>
      <c r="H203" s="379"/>
      <c r="I203" s="372">
        <f t="shared" si="19"/>
        <v>0</v>
      </c>
      <c r="J203" s="434">
        <f t="shared" si="26"/>
        <v>0</v>
      </c>
    </row>
    <row r="204" spans="1:10" ht="36" x14ac:dyDescent="0.25">
      <c r="A204" s="475" t="s">
        <v>273</v>
      </c>
      <c r="B204" s="476"/>
      <c r="C204" s="477"/>
      <c r="D204" s="402" t="s">
        <v>198</v>
      </c>
      <c r="E204" s="403">
        <v>0</v>
      </c>
      <c r="F204" s="403">
        <v>142</v>
      </c>
      <c r="G204" s="342">
        <v>0</v>
      </c>
      <c r="H204" s="403">
        <f t="shared" ref="H204" si="27">H205+H207</f>
        <v>141.30000000000001</v>
      </c>
      <c r="I204" s="343" t="e">
        <f t="shared" si="19"/>
        <v>#DIV/0!</v>
      </c>
      <c r="J204" s="430">
        <f t="shared" si="26"/>
        <v>0</v>
      </c>
    </row>
    <row r="205" spans="1:10" ht="24" x14ac:dyDescent="0.25">
      <c r="A205" s="471" t="s">
        <v>250</v>
      </c>
      <c r="B205" s="478"/>
      <c r="C205" s="479"/>
      <c r="D205" s="404" t="s">
        <v>251</v>
      </c>
      <c r="E205" s="363">
        <v>0</v>
      </c>
      <c r="F205" s="363">
        <v>0</v>
      </c>
      <c r="G205" s="364">
        <v>0</v>
      </c>
      <c r="H205" s="363">
        <f t="shared" ref="H205" si="28">SUM(H206)</f>
        <v>141.30000000000001</v>
      </c>
      <c r="I205" s="365" t="e">
        <f t="shared" si="19"/>
        <v>#DIV/0!</v>
      </c>
      <c r="J205" s="433">
        <f t="shared" si="26"/>
        <v>99.507042253521135</v>
      </c>
    </row>
    <row r="206" spans="1:10" ht="24" x14ac:dyDescent="0.25">
      <c r="A206" s="380">
        <v>322</v>
      </c>
      <c r="B206" s="381"/>
      <c r="C206" s="382"/>
      <c r="D206" s="398" t="s">
        <v>73</v>
      </c>
      <c r="E206" s="379">
        <v>0</v>
      </c>
      <c r="F206" s="379">
        <v>142</v>
      </c>
      <c r="G206" s="371">
        <v>0</v>
      </c>
      <c r="H206" s="379">
        <v>141.30000000000001</v>
      </c>
      <c r="I206" s="372" t="e">
        <f t="shared" si="19"/>
        <v>#DIV/0!</v>
      </c>
      <c r="J206" s="434" t="e">
        <f t="shared" si="26"/>
        <v>#DIV/0!</v>
      </c>
    </row>
    <row r="207" spans="1:10" ht="24" x14ac:dyDescent="0.25">
      <c r="A207" s="471" t="s">
        <v>252</v>
      </c>
      <c r="B207" s="478"/>
      <c r="C207" s="479"/>
      <c r="D207" s="404" t="s">
        <v>251</v>
      </c>
      <c r="E207" s="363">
        <v>0</v>
      </c>
      <c r="F207" s="363"/>
      <c r="G207" s="364">
        <v>0</v>
      </c>
      <c r="H207" s="363">
        <f t="shared" ref="H207" si="29">SUM(H208)</f>
        <v>0</v>
      </c>
      <c r="I207" s="365" t="e">
        <f t="shared" si="19"/>
        <v>#DIV/0!</v>
      </c>
      <c r="J207" s="433">
        <f t="shared" si="26"/>
        <v>99.507042253521135</v>
      </c>
    </row>
    <row r="208" spans="1:10" ht="24" x14ac:dyDescent="0.25">
      <c r="A208" s="380">
        <v>322</v>
      </c>
      <c r="B208" s="381"/>
      <c r="C208" s="382"/>
      <c r="D208" s="398" t="s">
        <v>73</v>
      </c>
      <c r="E208" s="379">
        <v>0</v>
      </c>
      <c r="F208" s="379">
        <v>0</v>
      </c>
      <c r="G208" s="371">
        <v>0</v>
      </c>
      <c r="H208" s="379">
        <v>0</v>
      </c>
      <c r="I208" s="372" t="e">
        <f t="shared" si="19"/>
        <v>#DIV/0!</v>
      </c>
      <c r="J208" s="434" t="e">
        <f t="shared" si="26"/>
        <v>#DIV/0!</v>
      </c>
    </row>
    <row r="209" spans="10:10" x14ac:dyDescent="0.25">
      <c r="J209"/>
    </row>
    <row r="210" spans="10:10" x14ac:dyDescent="0.25">
      <c r="J210"/>
    </row>
    <row r="211" spans="10:10" x14ac:dyDescent="0.25">
      <c r="J211"/>
    </row>
    <row r="212" spans="10:10" x14ac:dyDescent="0.25">
      <c r="J212"/>
    </row>
    <row r="213" spans="10:10" x14ac:dyDescent="0.25">
      <c r="J213"/>
    </row>
    <row r="214" spans="10:10" x14ac:dyDescent="0.25">
      <c r="J214"/>
    </row>
    <row r="215" spans="10:10" x14ac:dyDescent="0.25">
      <c r="J215"/>
    </row>
    <row r="216" spans="10:10" x14ac:dyDescent="0.25">
      <c r="J216"/>
    </row>
    <row r="217" spans="10:10" x14ac:dyDescent="0.25">
      <c r="J217"/>
    </row>
    <row r="218" spans="10:10" x14ac:dyDescent="0.25">
      <c r="J218"/>
    </row>
    <row r="219" spans="10:10" x14ac:dyDescent="0.25">
      <c r="J219"/>
    </row>
    <row r="220" spans="10:10" x14ac:dyDescent="0.25">
      <c r="J220"/>
    </row>
    <row r="221" spans="10:10" x14ac:dyDescent="0.25">
      <c r="J221"/>
    </row>
    <row r="222" spans="10:10" x14ac:dyDescent="0.25">
      <c r="J222"/>
    </row>
    <row r="223" spans="10:10" x14ac:dyDescent="0.25">
      <c r="J223"/>
    </row>
    <row r="224" spans="10:10" x14ac:dyDescent="0.25">
      <c r="J224"/>
    </row>
    <row r="225" spans="10:10" x14ac:dyDescent="0.25">
      <c r="J225"/>
    </row>
    <row r="226" spans="10:10" x14ac:dyDescent="0.25">
      <c r="J226"/>
    </row>
    <row r="227" spans="10:10" x14ac:dyDescent="0.25">
      <c r="J227"/>
    </row>
    <row r="228" spans="10:10" x14ac:dyDescent="0.25">
      <c r="J228"/>
    </row>
    <row r="229" spans="10:10" x14ac:dyDescent="0.25">
      <c r="J229"/>
    </row>
    <row r="230" spans="10:10" x14ac:dyDescent="0.25">
      <c r="J230"/>
    </row>
    <row r="231" spans="10:10" x14ac:dyDescent="0.25">
      <c r="J231"/>
    </row>
    <row r="232" spans="10:10" x14ac:dyDescent="0.25">
      <c r="J232"/>
    </row>
    <row r="233" spans="10:10" x14ac:dyDescent="0.25">
      <c r="J233"/>
    </row>
    <row r="234" spans="10:10" x14ac:dyDescent="0.25">
      <c r="J234"/>
    </row>
    <row r="235" spans="10:10" x14ac:dyDescent="0.25">
      <c r="J235"/>
    </row>
    <row r="236" spans="10:10" x14ac:dyDescent="0.25">
      <c r="J236"/>
    </row>
    <row r="237" spans="10:10" x14ac:dyDescent="0.25">
      <c r="J237"/>
    </row>
    <row r="238" spans="10:10" x14ac:dyDescent="0.25">
      <c r="J238"/>
    </row>
    <row r="239" spans="10:10" x14ac:dyDescent="0.25">
      <c r="J239"/>
    </row>
    <row r="240" spans="10:10" x14ac:dyDescent="0.25">
      <c r="J240"/>
    </row>
    <row r="241" spans="10:10" x14ac:dyDescent="0.25">
      <c r="J241"/>
    </row>
    <row r="242" spans="10:10" x14ac:dyDescent="0.25">
      <c r="J242"/>
    </row>
    <row r="243" spans="10:10" x14ac:dyDescent="0.25">
      <c r="J243"/>
    </row>
    <row r="244" spans="10:10" x14ac:dyDescent="0.25">
      <c r="J244"/>
    </row>
    <row r="245" spans="10:10" x14ac:dyDescent="0.25">
      <c r="J245"/>
    </row>
    <row r="246" spans="10:10" x14ac:dyDescent="0.25">
      <c r="J246"/>
    </row>
    <row r="247" spans="10:10" x14ac:dyDescent="0.25">
      <c r="J247"/>
    </row>
    <row r="248" spans="10:10" x14ac:dyDescent="0.25">
      <c r="J248"/>
    </row>
    <row r="249" spans="10:10" x14ac:dyDescent="0.25">
      <c r="J249"/>
    </row>
    <row r="250" spans="10:10" x14ac:dyDescent="0.25">
      <c r="J250"/>
    </row>
    <row r="251" spans="10:10" x14ac:dyDescent="0.25">
      <c r="J251"/>
    </row>
    <row r="252" spans="10:10" x14ac:dyDescent="0.25">
      <c r="J252"/>
    </row>
    <row r="253" spans="10:10" x14ac:dyDescent="0.25">
      <c r="J253"/>
    </row>
    <row r="254" spans="10:10" x14ac:dyDescent="0.25">
      <c r="J254"/>
    </row>
    <row r="255" spans="10:10" x14ac:dyDescent="0.25">
      <c r="J255"/>
    </row>
    <row r="256" spans="10:10" x14ac:dyDescent="0.25">
      <c r="J256"/>
    </row>
    <row r="257" spans="10:10" x14ac:dyDescent="0.25">
      <c r="J257"/>
    </row>
    <row r="258" spans="10:10" x14ac:dyDescent="0.25">
      <c r="J258"/>
    </row>
    <row r="259" spans="10:10" x14ac:dyDescent="0.25">
      <c r="J259"/>
    </row>
  </sheetData>
  <mergeCells count="54">
    <mergeCell ref="A62:C62"/>
    <mergeCell ref="A63:C63"/>
    <mergeCell ref="A60:C60"/>
    <mergeCell ref="A4:H4"/>
    <mergeCell ref="A6:C6"/>
    <mergeCell ref="A8:C8"/>
    <mergeCell ref="A9:C9"/>
    <mergeCell ref="A10:C10"/>
    <mergeCell ref="A11:C11"/>
    <mergeCell ref="A12:C12"/>
    <mergeCell ref="A13:C13"/>
    <mergeCell ref="A47:C47"/>
    <mergeCell ref="A48:C48"/>
    <mergeCell ref="A49:C49"/>
    <mergeCell ref="A68:C68"/>
    <mergeCell ref="A69:C69"/>
    <mergeCell ref="A70:C70"/>
    <mergeCell ref="A75:C75"/>
    <mergeCell ref="A76:C76"/>
    <mergeCell ref="A77:C77"/>
    <mergeCell ref="A78:C78"/>
    <mergeCell ref="A83:C83"/>
    <mergeCell ref="A84:C84"/>
    <mergeCell ref="A88:C88"/>
    <mergeCell ref="A87:C87"/>
    <mergeCell ref="A86:C86"/>
    <mergeCell ref="A89:C89"/>
    <mergeCell ref="A90:C90"/>
    <mergeCell ref="A96:C96"/>
    <mergeCell ref="D103:E103"/>
    <mergeCell ref="A97:C97"/>
    <mergeCell ref="A102:C102"/>
    <mergeCell ref="A103:C103"/>
    <mergeCell ref="A109:C109"/>
    <mergeCell ref="A110:C110"/>
    <mergeCell ref="A153:C153"/>
    <mergeCell ref="A122:C122"/>
    <mergeCell ref="A128:C128"/>
    <mergeCell ref="A129:C129"/>
    <mergeCell ref="A130:C130"/>
    <mergeCell ref="A138:C138"/>
    <mergeCell ref="A139:C139"/>
    <mergeCell ref="A142:C142"/>
    <mergeCell ref="A143:C143"/>
    <mergeCell ref="A145:C145"/>
    <mergeCell ref="A149:C149"/>
    <mergeCell ref="A150:C150"/>
    <mergeCell ref="A111:C111"/>
    <mergeCell ref="A195:C195"/>
    <mergeCell ref="A158:C158"/>
    <mergeCell ref="A159:C159"/>
    <mergeCell ref="A160:C160"/>
    <mergeCell ref="A162:C162"/>
    <mergeCell ref="A165:C16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Račun financiranja</vt:lpstr>
      <vt:lpstr>Rashodi prema funkcijskoj kl</vt:lpstr>
      <vt:lpstr>Račun financiranja po izvorima</vt:lpstr>
      <vt:lpstr>.POSEBNI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Maja Raič</cp:lastModifiedBy>
  <cp:lastPrinted>2026-03-24T10:22:26Z</cp:lastPrinted>
  <dcterms:created xsi:type="dcterms:W3CDTF">2022-08-12T12:51:00Z</dcterms:created>
  <dcterms:modified xsi:type="dcterms:W3CDTF">2026-03-24T10:25:10Z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AC619FCF90514DBBA79C2C462EF78BD2_13</vt:lpwstr>
  </property>
  <property fmtid="{D5CDD505-2E9C-101B-9397-08002B2CF9AE}" pid="3" name="KSOProductBuildVer">
    <vt:lpwstr>1033-12.2.0.13489</vt:lpwstr>
  </property>
</Properties>
</file>